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orabova\AppData\Local\Temp\Rar$DIa19292.17340\"/>
    </mc:Choice>
  </mc:AlternateContent>
  <xr:revisionPtr revIDLastSave="0" documentId="13_ncr:1_{00508DD8-E5D0-44DC-AB94-FB77F3DFBD0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Pol'!$A$1:$U$68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5" i="12" l="1"/>
  <c r="G21" i="12"/>
  <c r="G19" i="12"/>
  <c r="AC58" i="12" l="1"/>
  <c r="F39" i="1" s="1"/>
  <c r="BA45" i="12"/>
  <c r="BA43" i="12"/>
  <c r="BA32" i="12"/>
  <c r="BA24" i="12"/>
  <c r="BA18" i="12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7" i="12"/>
  <c r="I17" i="12"/>
  <c r="K17" i="12"/>
  <c r="O17" i="12"/>
  <c r="Q17" i="12"/>
  <c r="U17" i="12"/>
  <c r="G23" i="12"/>
  <c r="M23" i="12" s="1"/>
  <c r="I23" i="12"/>
  <c r="K23" i="12"/>
  <c r="O23" i="12"/>
  <c r="Q23" i="12"/>
  <c r="U23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4" i="12"/>
  <c r="M44" i="12" s="1"/>
  <c r="I44" i="12"/>
  <c r="K44" i="12"/>
  <c r="O44" i="12"/>
  <c r="Q44" i="12"/>
  <c r="U44" i="12"/>
  <c r="G46" i="12"/>
  <c r="M46" i="12" s="1"/>
  <c r="I46" i="12"/>
  <c r="K46" i="12"/>
  <c r="O46" i="12"/>
  <c r="Q46" i="12"/>
  <c r="U46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I19" i="1"/>
  <c r="I16" i="1"/>
  <c r="AZ43" i="1"/>
  <c r="G27" i="1"/>
  <c r="F40" i="1"/>
  <c r="G23" i="1" s="1"/>
  <c r="G40" i="1"/>
  <c r="H40" i="1"/>
  <c r="I40" i="1"/>
  <c r="J39" i="1" s="1"/>
  <c r="J40" i="1"/>
  <c r="J28" i="1"/>
  <c r="J26" i="1"/>
  <c r="G38" i="1"/>
  <c r="F38" i="1"/>
  <c r="J23" i="1"/>
  <c r="J24" i="1"/>
  <c r="J25" i="1"/>
  <c r="J27" i="1"/>
  <c r="E24" i="1"/>
  <c r="E26" i="1"/>
  <c r="Q8" i="12" l="1"/>
  <c r="G47" i="12"/>
  <c r="I51" i="1" s="1"/>
  <c r="AD58" i="12"/>
  <c r="G39" i="1" s="1"/>
  <c r="H39" i="1" s="1"/>
  <c r="I39" i="1" s="1"/>
  <c r="U47" i="12"/>
  <c r="I47" i="12"/>
  <c r="O50" i="12"/>
  <c r="G50" i="12"/>
  <c r="I52" i="1" s="1"/>
  <c r="I20" i="1" s="1"/>
  <c r="K47" i="12"/>
  <c r="Q47" i="12"/>
  <c r="M47" i="12"/>
  <c r="K16" i="12"/>
  <c r="O8" i="12"/>
  <c r="Q16" i="12"/>
  <c r="Q50" i="12"/>
  <c r="O47" i="12"/>
  <c r="I16" i="12"/>
  <c r="G8" i="12"/>
  <c r="U8" i="12"/>
  <c r="K8" i="12"/>
  <c r="I50" i="12"/>
  <c r="U50" i="12"/>
  <c r="G16" i="12"/>
  <c r="I50" i="1" s="1"/>
  <c r="I8" i="12"/>
  <c r="K50" i="12"/>
  <c r="U16" i="12"/>
  <c r="O16" i="12"/>
  <c r="G24" i="1"/>
  <c r="G28" i="1"/>
  <c r="M50" i="12"/>
  <c r="M17" i="12"/>
  <c r="M16" i="12" s="1"/>
  <c r="M11" i="12"/>
  <c r="M8" i="12" s="1"/>
  <c r="G58" i="12" l="1"/>
  <c r="I49" i="1"/>
  <c r="I17" i="1" s="1"/>
  <c r="I18" i="1"/>
  <c r="I21" i="1" l="1"/>
  <c r="G25" i="1" s="1"/>
  <c r="I53" i="1"/>
  <c r="G26" i="1" l="1"/>
  <c r="G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<sst xmlns="http://schemas.openxmlformats.org/spreadsheetml/2006/main" count="305" uniqueCount="183">
  <si>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</si>
  <si>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</si>
  <si>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</si>
  <si>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</si>
  <si>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</si>
  <si>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</si>
  <si>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</si>
  <si>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</si>
  <si>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</si>
  <si>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</si>
  <si>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</si>
  <si>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</si>
  <si>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</si>
  <si>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</si>
  <si>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</si>
  <si>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</si>
  <si>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</si>
  <si>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</si>
  <si>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</si>
  <si>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</si>
  <si>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</si>
  <si>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</si>
  <si>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</si>
  <si>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</si>
  <si>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</si>
  <si>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</si>
  <si>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</si>
  <si>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</si>
  <si>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</si>
  <si>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</si>
  <si>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</si>
  <si>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</si>
  <si>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</si>
  <si>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</si>
  <si>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</si>
  <si>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</si>
  <si>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</si>
  <si>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</si>
  <si>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</si>
  <si>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</si>
  <si>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</si>
  <si>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</si>
  <si>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</si>
  <si>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Brno - Komenského</t>
  </si>
  <si>
    <t>Rozpočet:</t>
  </si>
  <si>
    <t>Misto</t>
  </si>
  <si>
    <t>BRNO - JAMU HF KOMENSKÉHO, DOBUDOVÁNÍ WIFI SÍTĚ, 2.NP</t>
  </si>
  <si>
    <t>Janáčkova akademie múzických umění v Brně</t>
  </si>
  <si>
    <t>Beethovenova 650/2</t>
  </si>
  <si>
    <t>Brno-Brno-město</t>
  </si>
  <si>
    <t>60200</t>
  </si>
  <si>
    <t>62156462</t>
  </si>
  <si>
    <t>CZ62156462</t>
  </si>
  <si>
    <t>Rozpočet</t>
  </si>
  <si>
    <t>Celkem za stavbu</t>
  </si>
  <si>
    <t>CZK</t>
  </si>
  <si>
    <t xml:space="preserve">Popis rozpočtu:  - </t>
  </si>
  <si>
    <t>V PD je uvažováno s 1x kabelem pro každé AP.</t>
  </si>
  <si>
    <t>Rekapitulace dílů</t>
  </si>
  <si>
    <t>Typ dílu</t>
  </si>
  <si>
    <t>784</t>
  </si>
  <si>
    <t>Malby</t>
  </si>
  <si>
    <t>M22</t>
  </si>
  <si>
    <t>Montáž sdělovací a zabezp.tech</t>
  </si>
  <si>
    <t>M46</t>
  </si>
  <si>
    <t>Zemní práce při montážích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</si>
  <si>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</si>
  <si>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</si>
  <si>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</si>
  <si>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</si>
  <si>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</si>
  <si>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</si>
  <si>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</si>
  <si>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</si>
  <si>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</si>
  <si>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</si>
  <si>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</si>
  <si>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</si>
  <si>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</si>
  <si>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</si>
  <si>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</si>
  <si>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</si>
  <si>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</si>
  <si>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</si>
  <si>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</si>
  <si>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</si>
  <si>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</si>
  <si>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</si>
  <si>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</si>
  <si>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</si>
  <si>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</si>
  <si>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</si>
  <si>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</si>
  <si>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</si>
  <si>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</si>
  <si>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784401801R00</t>
  </si>
  <si>
    <t>Odstranění malby obroušením v místnosti H do 3,8 m</t>
  </si>
  <si>
    <t>m2</t>
  </si>
  <si>
    <t>POL1_0</t>
  </si>
  <si>
    <t>784011111R00</t>
  </si>
  <si>
    <t>Oprášení/ometení podkladu</t>
  </si>
  <si>
    <t>784011211RT3</t>
  </si>
  <si>
    <t>Olepování vnitřních ploch, včetně maskovací pásky šířky 50 mm</t>
  </si>
  <si>
    <t>m</t>
  </si>
  <si>
    <t>784011221RT2</t>
  </si>
  <si>
    <t>Zakrytí předmětů, včetně dodávky fólie tl. 0,04 mm</t>
  </si>
  <si>
    <t>784191101R00</t>
  </si>
  <si>
    <t>Penetrace podkladu univerzální Primalex 1x</t>
  </si>
  <si>
    <t>784195422R00</t>
  </si>
  <si>
    <t>Malba Primalex Polar, barva, bez penetrace, 2 x</t>
  </si>
  <si>
    <t>784011222RT2</t>
  </si>
  <si>
    <t>Zakrytí podlah, včetně papírové lepenky</t>
  </si>
  <si>
    <t>Montáž včetně dodávky.</t>
  </si>
  <si>
    <t>POP</t>
  </si>
  <si>
    <t>220260000R00</t>
  </si>
  <si>
    <t>Krabice KU 68 ve zdi v přípraveném lůžku</t>
  </si>
  <si>
    <t>kus</t>
  </si>
  <si>
    <t>220260552R00</t>
  </si>
  <si>
    <t>Trubka PVC pod omítku, vnější průměr 25 mm</t>
  </si>
  <si>
    <t>220261661R00</t>
  </si>
  <si>
    <t>Značení trasy trubkového vedení</t>
  </si>
  <si>
    <t>220261662R00</t>
  </si>
  <si>
    <t>Zhotovení drážky ve zdi cihlovém</t>
  </si>
  <si>
    <t>220261665R00</t>
  </si>
  <si>
    <t>Začištění drážky, konečná úprava</t>
  </si>
  <si>
    <t>220261664R00</t>
  </si>
  <si>
    <t>Zazdění drážky</t>
  </si>
  <si>
    <t>222280215R00</t>
  </si>
  <si>
    <t>Kabel S-FTP kat.6A v trubkách</t>
  </si>
  <si>
    <t>Zatažení kabelu do nové trubky pod omítku</t>
  </si>
  <si>
    <t>26000025</t>
  </si>
  <si>
    <t>Instalační kabel CAT6A S-FTP LSOH, 500m/cívka</t>
  </si>
  <si>
    <t>POL3_0</t>
  </si>
  <si>
    <t>222290305R00</t>
  </si>
  <si>
    <t>Modul 1xRJ45 STP kat.6A</t>
  </si>
  <si>
    <t>0501311418</t>
  </si>
  <si>
    <t>Krytka RJ45 šedá, Krytka RJ45 šedá s výřezem</t>
  </si>
  <si>
    <t>ks</t>
  </si>
  <si>
    <t>0501315050</t>
  </si>
  <si>
    <t>Keystone Cat.6A, STP, RJ45</t>
  </si>
  <si>
    <t>222293001R00</t>
  </si>
  <si>
    <t>Vypáskování kabelů v rozvaděči</t>
  </si>
  <si>
    <t>9</t>
  </si>
  <si>
    <t>10G patch kabel CAT6A SFTP LSOH 1m šedý</t>
  </si>
  <si>
    <t>222293011R00</t>
  </si>
  <si>
    <t>Kontrolní měření kabelu</t>
  </si>
  <si>
    <t>222293012R00</t>
  </si>
  <si>
    <t>Měření do protokolu</t>
  </si>
  <si>
    <t>222301801R00</t>
  </si>
  <si>
    <t>Závěrečné práce v rozvaděči</t>
  </si>
  <si>
    <t>900      RT2</t>
  </si>
  <si>
    <t>HZS, Práce v tarifní třídě 5</t>
  </si>
  <si>
    <t>h</t>
  </si>
  <si>
    <t>Zaškolení obsluhy.</t>
  </si>
  <si>
    <t>900      RT3</t>
  </si>
  <si>
    <t>HZS, Práce v tarifní třídě 6</t>
  </si>
  <si>
    <t>Ostatní související činnosti.</t>
  </si>
  <si>
    <t>141      R00</t>
  </si>
  <si>
    <t>Přirážka za podružný materiál  M 21, M 22</t>
  </si>
  <si>
    <t>460680023R00</t>
  </si>
  <si>
    <t>Průraz zdivem v cihlové zdi tloušťky 45 cm</t>
  </si>
  <si>
    <t>460680025RT1</t>
  </si>
  <si>
    <t>Průraz zdivem v cihlové zdi tloušťky 100 cm, plochy do 0,25 m2</t>
  </si>
  <si>
    <t>005124010R</t>
  </si>
  <si>
    <t>Koordinační činnost</t>
  </si>
  <si>
    <t>005241010R</t>
  </si>
  <si>
    <t xml:space="preserve">Dokumentace skutečného provedení </t>
  </si>
  <si>
    <t>004111010R</t>
  </si>
  <si>
    <t xml:space="preserve">Průzkumné práce </t>
  </si>
  <si>
    <t>201      R00</t>
  </si>
  <si>
    <t>Podíl přidružených výkonů</t>
  </si>
  <si>
    <t>202      R00</t>
  </si>
  <si>
    <t>Zednické výpomoci HSV</t>
  </si>
  <si>
    <t>005121010R</t>
  </si>
  <si>
    <t>Soubor</t>
  </si>
  <si>
    <t/>
  </si>
  <si>
    <t>SUM</t>
  </si>
  <si>
    <t>POPUZIV</t>
  </si>
  <si>
    <t>END</t>
  </si>
  <si>
    <t>Krabice KT 125 s víčkem ve zdi v přípraveném lůžku</t>
  </si>
  <si>
    <t>Krabice KT 250 s víčkem ve zdi v přípraveném lůžku</t>
  </si>
  <si>
    <t>Trubka PVC pod omítku, vnější průměr 40 mm</t>
  </si>
  <si>
    <t>Zařízení staveniště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</si>
</sst>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9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6" t="s">
        <v>39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56"/>
  <sheetViews>
    <sheetView showGridLines="0" topLeftCell="B1" zoomScaleNormal="100" zoomScaleSheetLayoutView="75" workbookViewId="0">
      <selection activeCell="I12" sqref="I1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197" t="s">
        <v>42</v>
      </c>
      <c r="C1" s="198"/>
      <c r="D1" s="198"/>
      <c r="E1" s="198"/>
      <c r="F1" s="198"/>
      <c r="G1" s="198"/>
      <c r="H1" s="198"/>
      <c r="I1" s="198"/>
      <c r="J1" s="199"/>
    </row>
    <row r="2" spans="1:15" ht="23.25" customHeight="1" x14ac:dyDescent="0.2">
      <c r="A2" s="4"/>
      <c r="B2" s="81" t="s">
        <v>40</v>
      </c>
      <c r="C2" s="82"/>
      <c r="D2" s="223" t="s">
        <v>46</v>
      </c>
      <c r="E2" s="224"/>
      <c r="F2" s="224"/>
      <c r="G2" s="224"/>
      <c r="H2" s="224"/>
      <c r="I2" s="224"/>
      <c r="J2" s="225"/>
      <c r="O2" s="2"/>
    </row>
    <row r="3" spans="1:15" ht="23.25" customHeight="1" x14ac:dyDescent="0.2">
      <c r="A3" s="4"/>
      <c r="B3" s="83" t="s">
        <v>45</v>
      </c>
      <c r="C3" s="84"/>
      <c r="D3" s="216" t="s">
        <v>43</v>
      </c>
      <c r="E3" s="217"/>
      <c r="F3" s="217"/>
      <c r="G3" s="217"/>
      <c r="H3" s="217"/>
      <c r="I3" s="217"/>
      <c r="J3" s="218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 t="s">
        <v>51</v>
      </c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 t="s">
        <v>52</v>
      </c>
      <c r="J6" s="11"/>
    </row>
    <row r="7" spans="1:15" ht="15.75" customHeight="1" x14ac:dyDescent="0.2">
      <c r="A7" s="4"/>
      <c r="B7" s="42"/>
      <c r="C7" s="92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7"/>
      <c r="E11" s="227"/>
      <c r="F11" s="227"/>
      <c r="G11" s="227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14"/>
      <c r="E12" s="214"/>
      <c r="F12" s="214"/>
      <c r="G12" s="214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15"/>
      <c r="E13" s="215"/>
      <c r="F13" s="215"/>
      <c r="G13" s="21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6"/>
      <c r="F15" s="226"/>
      <c r="G15" s="211"/>
      <c r="H15" s="211"/>
      <c r="I15" s="211" t="s">
        <v>28</v>
      </c>
      <c r="J15" s="212"/>
    </row>
    <row r="16" spans="1:15" ht="23.25" customHeight="1" x14ac:dyDescent="0.2">
      <c r="A16" s="142" t="s">
        <v>23</v>
      </c>
      <c r="B16" s="143" t="s">
        <v>23</v>
      </c>
      <c r="C16" s="58"/>
      <c r="D16" s="59"/>
      <c r="E16" s="206"/>
      <c r="F16" s="213"/>
      <c r="G16" s="206"/>
      <c r="H16" s="213"/>
      <c r="I16" s="206">
        <f>SUMIF(F49:F52,A16,I49:I52)+SUMIF(F49:F52,"PSU",I49:I52)</f>
        <v>0</v>
      </c>
      <c r="J16" s="207"/>
    </row>
    <row r="17" spans="1:10" ht="23.25" customHeight="1" x14ac:dyDescent="0.2">
      <c r="A17" s="142" t="s">
        <v>24</v>
      </c>
      <c r="B17" s="143" t="s">
        <v>24</v>
      </c>
      <c r="C17" s="58"/>
      <c r="D17" s="59"/>
      <c r="E17" s="206"/>
      <c r="F17" s="213"/>
      <c r="G17" s="206"/>
      <c r="H17" s="213"/>
      <c r="I17" s="206">
        <f>SUMIF(F49:F52,A17,I49:I52)</f>
        <v>0</v>
      </c>
      <c r="J17" s="207"/>
    </row>
    <row r="18" spans="1:10" ht="23.25" customHeight="1" x14ac:dyDescent="0.2">
      <c r="A18" s="142" t="s">
        <v>25</v>
      </c>
      <c r="B18" s="143" t="s">
        <v>25</v>
      </c>
      <c r="C18" s="58"/>
      <c r="D18" s="59"/>
      <c r="E18" s="206"/>
      <c r="F18" s="213"/>
      <c r="G18" s="206"/>
      <c r="H18" s="213"/>
      <c r="I18" s="206">
        <f>SUMIF(F49:F52,A18,I49:I52)</f>
        <v>0</v>
      </c>
      <c r="J18" s="207"/>
    </row>
    <row r="19" spans="1:10" ht="23.25" customHeight="1" x14ac:dyDescent="0.2">
      <c r="A19" s="142" t="s">
        <v>67</v>
      </c>
      <c r="B19" s="143" t="s">
        <v>26</v>
      </c>
      <c r="C19" s="58"/>
      <c r="D19" s="59"/>
      <c r="E19" s="206"/>
      <c r="F19" s="213"/>
      <c r="G19" s="206"/>
      <c r="H19" s="213"/>
      <c r="I19" s="206">
        <f>SUMIF(F49:F52,A19,I49:I52)</f>
        <v>0</v>
      </c>
      <c r="J19" s="207"/>
    </row>
    <row r="20" spans="1:10" ht="23.25" customHeight="1" x14ac:dyDescent="0.2">
      <c r="A20" s="142" t="s">
        <v>66</v>
      </c>
      <c r="B20" s="143" t="s">
        <v>27</v>
      </c>
      <c r="C20" s="58"/>
      <c r="D20" s="59"/>
      <c r="E20" s="206"/>
      <c r="F20" s="213"/>
      <c r="G20" s="206"/>
      <c r="H20" s="213"/>
      <c r="I20" s="206">
        <f>SUMIF(F49:F52,A20,I49:I52)</f>
        <v>0</v>
      </c>
      <c r="J20" s="207"/>
    </row>
    <row r="21" spans="1:10" ht="23.25" customHeight="1" x14ac:dyDescent="0.2">
      <c r="A21" s="4"/>
      <c r="B21" s="74" t="s">
        <v>28</v>
      </c>
      <c r="C21" s="75"/>
      <c r="D21" s="76"/>
      <c r="E21" s="208"/>
      <c r="F21" s="209"/>
      <c r="G21" s="208"/>
      <c r="H21" s="209"/>
      <c r="I21" s="208">
        <f>SUM(I16:J20)</f>
        <v>0</v>
      </c>
      <c r="J21" s="22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4">
        <f>ZakladDPHSniVypocet</f>
        <v>0</v>
      </c>
      <c r="H23" s="205"/>
      <c r="I23" s="205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0">
        <f>ZakladDPHSni*SazbaDPH1/100</f>
        <v>0</v>
      </c>
      <c r="H24" s="221"/>
      <c r="I24" s="221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4">
        <f>I21</f>
        <v>0</v>
      </c>
      <c r="H25" s="205"/>
      <c r="I25" s="205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0">
        <f>ZakladDPHZakl*SazbaDPH2/100</f>
        <v>0</v>
      </c>
      <c r="H26" s="201"/>
      <c r="I26" s="201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2">
        <f>0</f>
        <v>0</v>
      </c>
      <c r="H27" s="202"/>
      <c r="I27" s="202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0">
        <f>ZakladDPHSniVypocet+ZakladDPHZaklVypocet</f>
        <v>0</v>
      </c>
      <c r="H28" s="210"/>
      <c r="I28" s="210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03">
        <f>ZakladDPHSni+DPHSni+ZakladDPHZakl+DPHZakl+Zaokrouhleni</f>
        <v>0</v>
      </c>
      <c r="H29" s="203"/>
      <c r="I29" s="203"/>
      <c r="J29" s="11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19" t="s">
        <v>2</v>
      </c>
      <c r="E35" s="219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">
      <c r="A39" s="97">
        <v>0</v>
      </c>
      <c r="B39" s="103" t="s">
        <v>53</v>
      </c>
      <c r="C39" s="228" t="s">
        <v>46</v>
      </c>
      <c r="D39" s="229"/>
      <c r="E39" s="229"/>
      <c r="F39" s="108">
        <f>'Rozpočet Pol'!AC58</f>
        <v>0</v>
      </c>
      <c r="G39" s="109">
        <f>'Rozpočet Pol'!AD58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">
      <c r="A40" s="97"/>
      <c r="B40" s="230" t="s">
        <v>54</v>
      </c>
      <c r="C40" s="231"/>
      <c r="D40" s="231"/>
      <c r="E40" s="232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">
      <c r="B42" t="s">
        <v>56</v>
      </c>
    </row>
    <row r="43" spans="1:52" x14ac:dyDescent="0.2">
      <c r="B43" s="233" t="s">
        <v>57</v>
      </c>
      <c r="C43" s="233"/>
      <c r="D43" s="233"/>
      <c r="E43" s="233"/>
      <c r="F43" s="233"/>
      <c r="G43" s="233"/>
      <c r="H43" s="233"/>
      <c r="I43" s="233"/>
      <c r="J43" s="233"/>
      <c r="AZ43" s="120" t="str">
        <f>B43</f>
        <v>V PD je uvažováno s 1x kabelem pro každé AP.</v>
      </c>
    </row>
    <row r="46" spans="1:52" ht="15.75" x14ac:dyDescent="0.25">
      <c r="B46" s="121" t="s">
        <v>58</v>
      </c>
    </row>
    <row r="48" spans="1:52" ht="25.5" customHeight="1" x14ac:dyDescent="0.2">
      <c r="A48" s="122"/>
      <c r="B48" s="126" t="s">
        <v>16</v>
      </c>
      <c r="C48" s="126" t="s">
        <v>5</v>
      </c>
      <c r="D48" s="127"/>
      <c r="E48" s="127"/>
      <c r="F48" s="130" t="s">
        <v>59</v>
      </c>
      <c r="G48" s="130"/>
      <c r="H48" s="130"/>
      <c r="I48" s="234" t="s">
        <v>28</v>
      </c>
      <c r="J48" s="234"/>
    </row>
    <row r="49" spans="1:10" ht="25.5" customHeight="1" x14ac:dyDescent="0.2">
      <c r="A49" s="123"/>
      <c r="B49" s="131" t="s">
        <v>60</v>
      </c>
      <c r="C49" s="236" t="s">
        <v>61</v>
      </c>
      <c r="D49" s="237"/>
      <c r="E49" s="237"/>
      <c r="F49" s="133" t="s">
        <v>24</v>
      </c>
      <c r="G49" s="134"/>
      <c r="H49" s="134"/>
      <c r="I49" s="235">
        <f>'Rozpočet Pol'!G8</f>
        <v>0</v>
      </c>
      <c r="J49" s="235"/>
    </row>
    <row r="50" spans="1:10" ht="25.5" customHeight="1" x14ac:dyDescent="0.2">
      <c r="A50" s="123"/>
      <c r="B50" s="125" t="s">
        <v>62</v>
      </c>
      <c r="C50" s="243" t="s">
        <v>63</v>
      </c>
      <c r="D50" s="244"/>
      <c r="E50" s="244"/>
      <c r="F50" s="135" t="s">
        <v>25</v>
      </c>
      <c r="G50" s="136"/>
      <c r="H50" s="136"/>
      <c r="I50" s="242">
        <f>'Rozpočet Pol'!G16</f>
        <v>0</v>
      </c>
      <c r="J50" s="242"/>
    </row>
    <row r="51" spans="1:10" ht="25.5" customHeight="1" x14ac:dyDescent="0.2">
      <c r="A51" s="123"/>
      <c r="B51" s="125" t="s">
        <v>64</v>
      </c>
      <c r="C51" s="243" t="s">
        <v>65</v>
      </c>
      <c r="D51" s="244"/>
      <c r="E51" s="244"/>
      <c r="F51" s="135" t="s">
        <v>25</v>
      </c>
      <c r="G51" s="136"/>
      <c r="H51" s="136"/>
      <c r="I51" s="242">
        <f>'Rozpočet Pol'!G47</f>
        <v>0</v>
      </c>
      <c r="J51" s="242"/>
    </row>
    <row r="52" spans="1:10" ht="25.5" customHeight="1" x14ac:dyDescent="0.2">
      <c r="A52" s="123"/>
      <c r="B52" s="132" t="s">
        <v>66</v>
      </c>
      <c r="C52" s="239" t="s">
        <v>27</v>
      </c>
      <c r="D52" s="240"/>
      <c r="E52" s="240"/>
      <c r="F52" s="137" t="s">
        <v>66</v>
      </c>
      <c r="G52" s="138"/>
      <c r="H52" s="138"/>
      <c r="I52" s="238">
        <f>'Rozpočet Pol'!G50</f>
        <v>0</v>
      </c>
      <c r="J52" s="238"/>
    </row>
    <row r="53" spans="1:10" ht="25.5" customHeight="1" x14ac:dyDescent="0.2">
      <c r="A53" s="124"/>
      <c r="B53" s="128" t="s">
        <v>1</v>
      </c>
      <c r="C53" s="128"/>
      <c r="D53" s="129"/>
      <c r="E53" s="129"/>
      <c r="F53" s="139"/>
      <c r="G53" s="140"/>
      <c r="H53" s="140"/>
      <c r="I53" s="241">
        <f>SUM(I49:I52)</f>
        <v>0</v>
      </c>
      <c r="J53" s="241"/>
    </row>
    <row r="54" spans="1:10" x14ac:dyDescent="0.2">
      <c r="F54" s="141"/>
      <c r="G54" s="96"/>
      <c r="H54" s="141"/>
      <c r="I54" s="96"/>
      <c r="J54" s="96"/>
    </row>
    <row r="55" spans="1:10" x14ac:dyDescent="0.2">
      <c r="F55" s="141"/>
      <c r="G55" s="96"/>
      <c r="H55" s="141"/>
      <c r="I55" s="96"/>
      <c r="J55" s="96"/>
    </row>
    <row r="56" spans="1:10" x14ac:dyDescent="0.2">
      <c r="F56" s="141"/>
      <c r="G56" s="96"/>
      <c r="H56" s="141"/>
      <c r="I56" s="96"/>
      <c r="J56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I52:J52"/>
    <mergeCell ref="C52:E52"/>
    <mergeCell ref="I53:J53"/>
    <mergeCell ref="I50:J50"/>
    <mergeCell ref="C50:E50"/>
    <mergeCell ref="I51:J51"/>
    <mergeCell ref="C51:E51"/>
    <mergeCell ref="C39:E39"/>
    <mergeCell ref="B40:E40"/>
    <mergeCell ref="B43:J43"/>
    <mergeCell ref="I48:J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5" t="s">
        <v>6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9" t="s">
        <v>41</v>
      </c>
      <c r="B2" s="78"/>
      <c r="C2" s="247"/>
      <c r="D2" s="247"/>
      <c r="E2" s="247"/>
      <c r="F2" s="247"/>
      <c r="G2" s="248"/>
    </row>
    <row r="3" spans="1:7" ht="24.95" hidden="1" customHeight="1" x14ac:dyDescent="0.2">
      <c r="A3" s="79" t="s">
        <v>7</v>
      </c>
      <c r="B3" s="78"/>
      <c r="C3" s="247"/>
      <c r="D3" s="247"/>
      <c r="E3" s="247"/>
      <c r="F3" s="247"/>
      <c r="G3" s="248"/>
    </row>
    <row r="4" spans="1:7" ht="24.95" hidden="1" customHeight="1" x14ac:dyDescent="0.2">
      <c r="A4" s="79" t="s">
        <v>8</v>
      </c>
      <c r="B4" s="78"/>
      <c r="C4" s="247"/>
      <c r="D4" s="247"/>
      <c r="E4" s="247"/>
      <c r="F4" s="247"/>
      <c r="G4" s="24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68"/>
  <sheetViews>
    <sheetView topLeftCell="A39" zoomScale="110" zoomScaleNormal="110" workbookViewId="0">
      <selection activeCell="F54" sqref="F54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61" t="s">
        <v>6</v>
      </c>
      <c r="B1" s="261"/>
      <c r="C1" s="261"/>
      <c r="D1" s="261"/>
      <c r="E1" s="261"/>
      <c r="F1" s="261"/>
      <c r="G1" s="261"/>
      <c r="AE1" t="s">
        <v>69</v>
      </c>
    </row>
    <row r="2" spans="1:60" ht="24.95" customHeight="1" x14ac:dyDescent="0.2">
      <c r="A2" s="146" t="s">
        <v>68</v>
      </c>
      <c r="B2" s="144"/>
      <c r="C2" s="262" t="s">
        <v>46</v>
      </c>
      <c r="D2" s="263"/>
      <c r="E2" s="263"/>
      <c r="F2" s="263"/>
      <c r="G2" s="264"/>
      <c r="AE2" t="s">
        <v>70</v>
      </c>
    </row>
    <row r="3" spans="1:60" ht="24.95" customHeight="1" x14ac:dyDescent="0.2">
      <c r="A3" s="147" t="s">
        <v>7</v>
      </c>
      <c r="B3" s="145"/>
      <c r="C3" s="265" t="s">
        <v>43</v>
      </c>
      <c r="D3" s="266"/>
      <c r="E3" s="266"/>
      <c r="F3" s="266"/>
      <c r="G3" s="267"/>
      <c r="AE3" t="s">
        <v>71</v>
      </c>
    </row>
    <row r="4" spans="1:60" ht="24.95" hidden="1" customHeight="1" x14ac:dyDescent="0.2">
      <c r="A4" s="147" t="s">
        <v>8</v>
      </c>
      <c r="B4" s="145"/>
      <c r="C4" s="265"/>
      <c r="D4" s="266"/>
      <c r="E4" s="266"/>
      <c r="F4" s="266"/>
      <c r="G4" s="267"/>
      <c r="AE4" t="s">
        <v>72</v>
      </c>
    </row>
    <row r="5" spans="1:60" hidden="1" x14ac:dyDescent="0.2">
      <c r="A5" s="148" t="s">
        <v>73</v>
      </c>
      <c r="B5" s="149"/>
      <c r="C5" s="150"/>
      <c r="D5" s="151"/>
      <c r="E5" s="151"/>
      <c r="F5" s="151"/>
      <c r="G5" s="152"/>
      <c r="AE5" t="s">
        <v>74</v>
      </c>
    </row>
    <row r="7" spans="1:60" ht="38.25" x14ac:dyDescent="0.2">
      <c r="A7" s="158" t="s">
        <v>75</v>
      </c>
      <c r="B7" s="159" t="s">
        <v>76</v>
      </c>
      <c r="C7" s="159" t="s">
        <v>77</v>
      </c>
      <c r="D7" s="158" t="s">
        <v>78</v>
      </c>
      <c r="E7" s="158" t="s">
        <v>79</v>
      </c>
      <c r="F7" s="153" t="s">
        <v>80</v>
      </c>
      <c r="G7" s="173" t="s">
        <v>28</v>
      </c>
      <c r="H7" s="174" t="s">
        <v>29</v>
      </c>
      <c r="I7" s="174" t="s">
        <v>81</v>
      </c>
      <c r="J7" s="174" t="s">
        <v>30</v>
      </c>
      <c r="K7" s="174" t="s">
        <v>82</v>
      </c>
      <c r="L7" s="174" t="s">
        <v>83</v>
      </c>
      <c r="M7" s="174" t="s">
        <v>84</v>
      </c>
      <c r="N7" s="174" t="s">
        <v>85</v>
      </c>
      <c r="O7" s="174" t="s">
        <v>86</v>
      </c>
      <c r="P7" s="174" t="s">
        <v>87</v>
      </c>
      <c r="Q7" s="174" t="s">
        <v>88</v>
      </c>
      <c r="R7" s="174" t="s">
        <v>89</v>
      </c>
      <c r="S7" s="174" t="s">
        <v>90</v>
      </c>
      <c r="T7" s="174" t="s">
        <v>91</v>
      </c>
      <c r="U7" s="161" t="s">
        <v>92</v>
      </c>
    </row>
    <row r="8" spans="1:60" x14ac:dyDescent="0.2">
      <c r="A8" s="175" t="s">
        <v>93</v>
      </c>
      <c r="B8" s="176" t="s">
        <v>60</v>
      </c>
      <c r="C8" s="177" t="s">
        <v>61</v>
      </c>
      <c r="D8" s="160"/>
      <c r="E8" s="178"/>
      <c r="F8" s="179"/>
      <c r="G8" s="179">
        <f>SUMIF(AE9:AE15,"&lt;&gt;NOR",G9:G15)</f>
        <v>0</v>
      </c>
      <c r="H8" s="179"/>
      <c r="I8" s="179">
        <f>SUM(I9:I15)</f>
        <v>0</v>
      </c>
      <c r="J8" s="179"/>
      <c r="K8" s="179">
        <f>SUM(K9:K15)</f>
        <v>0</v>
      </c>
      <c r="L8" s="179"/>
      <c r="M8" s="179">
        <f>SUM(M9:M15)</f>
        <v>0</v>
      </c>
      <c r="N8" s="160"/>
      <c r="O8" s="160">
        <f>SUM(O9:O15)</f>
        <v>0.42504999999999998</v>
      </c>
      <c r="P8" s="160"/>
      <c r="Q8" s="160">
        <f>SUM(Q9:Q15)</f>
        <v>0</v>
      </c>
      <c r="R8" s="160"/>
      <c r="S8" s="160"/>
      <c r="T8" s="175"/>
      <c r="U8" s="160">
        <f>SUM(U9:U15)</f>
        <v>161.21999999999997</v>
      </c>
      <c r="AE8" t="s">
        <v>94</v>
      </c>
    </row>
    <row r="9" spans="1:60" outlineLevel="1" x14ac:dyDescent="0.2">
      <c r="A9" s="155">
        <v>1</v>
      </c>
      <c r="B9" s="162" t="s">
        <v>95</v>
      </c>
      <c r="C9" s="190" t="s">
        <v>96</v>
      </c>
      <c r="D9" s="164" t="s">
        <v>97</v>
      </c>
      <c r="E9" s="168">
        <v>853</v>
      </c>
      <c r="F9" s="170"/>
      <c r="G9" s="171">
        <f t="shared" ref="G9:G15" si="0">ROUND(E9*F9,2)</f>
        <v>0</v>
      </c>
      <c r="H9" s="170"/>
      <c r="I9" s="171">
        <f t="shared" ref="I9:I15" si="1">ROUND(E9*H9,2)</f>
        <v>0</v>
      </c>
      <c r="J9" s="170"/>
      <c r="K9" s="171">
        <f t="shared" ref="K9:K15" si="2">ROUND(E9*J9,2)</f>
        <v>0</v>
      </c>
      <c r="L9" s="171">
        <v>21</v>
      </c>
      <c r="M9" s="171">
        <f t="shared" ref="M9:M15" si="3">G9*(1+L9/100)</f>
        <v>0</v>
      </c>
      <c r="N9" s="164">
        <v>0</v>
      </c>
      <c r="O9" s="164">
        <f t="shared" ref="O9:O15" si="4">ROUND(E9*N9,5)</f>
        <v>0</v>
      </c>
      <c r="P9" s="164">
        <v>0</v>
      </c>
      <c r="Q9" s="164">
        <f t="shared" ref="Q9:Q15" si="5">ROUND(E9*P9,5)</f>
        <v>0</v>
      </c>
      <c r="R9" s="164"/>
      <c r="S9" s="164"/>
      <c r="T9" s="165">
        <v>0.02</v>
      </c>
      <c r="U9" s="164">
        <f t="shared" ref="U9:U15" si="6">ROUND(E9*T9,2)</f>
        <v>17.059999999999999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98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55">
        <v>2</v>
      </c>
      <c r="B10" s="162" t="s">
        <v>99</v>
      </c>
      <c r="C10" s="190" t="s">
        <v>100</v>
      </c>
      <c r="D10" s="164" t="s">
        <v>97</v>
      </c>
      <c r="E10" s="168">
        <v>853</v>
      </c>
      <c r="F10" s="170"/>
      <c r="G10" s="171">
        <f t="shared" si="0"/>
        <v>0</v>
      </c>
      <c r="H10" s="170"/>
      <c r="I10" s="171">
        <f t="shared" si="1"/>
        <v>0</v>
      </c>
      <c r="J10" s="170"/>
      <c r="K10" s="171">
        <f t="shared" si="2"/>
        <v>0</v>
      </c>
      <c r="L10" s="171">
        <v>21</v>
      </c>
      <c r="M10" s="171">
        <f t="shared" si="3"/>
        <v>0</v>
      </c>
      <c r="N10" s="164">
        <v>0</v>
      </c>
      <c r="O10" s="164">
        <f t="shared" si="4"/>
        <v>0</v>
      </c>
      <c r="P10" s="164">
        <v>0</v>
      </c>
      <c r="Q10" s="164">
        <f t="shared" si="5"/>
        <v>0</v>
      </c>
      <c r="R10" s="164"/>
      <c r="S10" s="164"/>
      <c r="T10" s="165">
        <v>7.0000000000000001E-3</v>
      </c>
      <c r="U10" s="164">
        <f t="shared" si="6"/>
        <v>5.97</v>
      </c>
      <c r="V10" s="154"/>
      <c r="W10" s="154"/>
      <c r="X10" s="154"/>
      <c r="Y10" s="154"/>
      <c r="Z10" s="154"/>
      <c r="AA10" s="154"/>
      <c r="AB10" s="154"/>
      <c r="AC10" s="154"/>
      <c r="AD10" s="154"/>
      <c r="AE10" s="154" t="s">
        <v>98</v>
      </c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ht="22.5" outlineLevel="1" x14ac:dyDescent="0.2">
      <c r="A11" s="155">
        <v>3</v>
      </c>
      <c r="B11" s="162" t="s">
        <v>101</v>
      </c>
      <c r="C11" s="190" t="s">
        <v>102</v>
      </c>
      <c r="D11" s="164" t="s">
        <v>103</v>
      </c>
      <c r="E11" s="168">
        <v>171</v>
      </c>
      <c r="F11" s="170"/>
      <c r="G11" s="171">
        <f t="shared" si="0"/>
        <v>0</v>
      </c>
      <c r="H11" s="170"/>
      <c r="I11" s="171">
        <f t="shared" si="1"/>
        <v>0</v>
      </c>
      <c r="J11" s="170"/>
      <c r="K11" s="171">
        <f t="shared" si="2"/>
        <v>0</v>
      </c>
      <c r="L11" s="171">
        <v>21</v>
      </c>
      <c r="M11" s="171">
        <f t="shared" si="3"/>
        <v>0</v>
      </c>
      <c r="N11" s="164">
        <v>0</v>
      </c>
      <c r="O11" s="164">
        <f t="shared" si="4"/>
        <v>0</v>
      </c>
      <c r="P11" s="164">
        <v>0</v>
      </c>
      <c r="Q11" s="164">
        <f t="shared" si="5"/>
        <v>0</v>
      </c>
      <c r="R11" s="164"/>
      <c r="S11" s="164"/>
      <c r="T11" s="165">
        <v>2.375E-2</v>
      </c>
      <c r="U11" s="164">
        <f t="shared" si="6"/>
        <v>4.0599999999999996</v>
      </c>
      <c r="V11" s="154"/>
      <c r="W11" s="154"/>
      <c r="X11" s="154"/>
      <c r="Y11" s="154"/>
      <c r="Z11" s="154"/>
      <c r="AA11" s="154"/>
      <c r="AB11" s="154"/>
      <c r="AC11" s="154"/>
      <c r="AD11" s="154"/>
      <c r="AE11" s="154" t="s">
        <v>98</v>
      </c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">
      <c r="A12" s="155">
        <v>4</v>
      </c>
      <c r="B12" s="162" t="s">
        <v>104</v>
      </c>
      <c r="C12" s="190" t="s">
        <v>105</v>
      </c>
      <c r="D12" s="164" t="s">
        <v>97</v>
      </c>
      <c r="E12" s="168">
        <v>338</v>
      </c>
      <c r="F12" s="170"/>
      <c r="G12" s="171">
        <f t="shared" si="0"/>
        <v>0</v>
      </c>
      <c r="H12" s="170"/>
      <c r="I12" s="171">
        <f t="shared" si="1"/>
        <v>0</v>
      </c>
      <c r="J12" s="170"/>
      <c r="K12" s="171">
        <f t="shared" si="2"/>
        <v>0</v>
      </c>
      <c r="L12" s="171">
        <v>21</v>
      </c>
      <c r="M12" s="171">
        <f t="shared" si="3"/>
        <v>0</v>
      </c>
      <c r="N12" s="164">
        <v>2.0000000000000002E-5</v>
      </c>
      <c r="O12" s="164">
        <f t="shared" si="4"/>
        <v>6.7600000000000004E-3</v>
      </c>
      <c r="P12" s="164">
        <v>0</v>
      </c>
      <c r="Q12" s="164">
        <f t="shared" si="5"/>
        <v>0</v>
      </c>
      <c r="R12" s="164"/>
      <c r="S12" s="164"/>
      <c r="T12" s="165">
        <v>2.9000000000000001E-2</v>
      </c>
      <c r="U12" s="164">
        <f t="shared" si="6"/>
        <v>9.8000000000000007</v>
      </c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98</v>
      </c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 x14ac:dyDescent="0.2">
      <c r="A13" s="155">
        <v>5</v>
      </c>
      <c r="B13" s="162" t="s">
        <v>106</v>
      </c>
      <c r="C13" s="190" t="s">
        <v>107</v>
      </c>
      <c r="D13" s="164" t="s">
        <v>97</v>
      </c>
      <c r="E13" s="168">
        <v>853</v>
      </c>
      <c r="F13" s="170"/>
      <c r="G13" s="171">
        <f t="shared" si="0"/>
        <v>0</v>
      </c>
      <c r="H13" s="170"/>
      <c r="I13" s="171">
        <f t="shared" si="1"/>
        <v>0</v>
      </c>
      <c r="J13" s="170"/>
      <c r="K13" s="171">
        <f t="shared" si="2"/>
        <v>0</v>
      </c>
      <c r="L13" s="171">
        <v>21</v>
      </c>
      <c r="M13" s="171">
        <f t="shared" si="3"/>
        <v>0</v>
      </c>
      <c r="N13" s="164">
        <v>6.9999999999999994E-5</v>
      </c>
      <c r="O13" s="164">
        <f t="shared" si="4"/>
        <v>5.9709999999999999E-2</v>
      </c>
      <c r="P13" s="164">
        <v>0</v>
      </c>
      <c r="Q13" s="164">
        <f t="shared" si="5"/>
        <v>0</v>
      </c>
      <c r="R13" s="164"/>
      <c r="S13" s="164"/>
      <c r="T13" s="165">
        <v>3.2480000000000002E-2</v>
      </c>
      <c r="U13" s="164">
        <f t="shared" si="6"/>
        <v>27.71</v>
      </c>
      <c r="V13" s="154"/>
      <c r="W13" s="154"/>
      <c r="X13" s="154"/>
      <c r="Y13" s="154"/>
      <c r="Z13" s="154"/>
      <c r="AA13" s="154"/>
      <c r="AB13" s="154"/>
      <c r="AC13" s="154"/>
      <c r="AD13" s="154"/>
      <c r="AE13" s="154" t="s">
        <v>98</v>
      </c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 x14ac:dyDescent="0.2">
      <c r="A14" s="155">
        <v>6</v>
      </c>
      <c r="B14" s="162" t="s">
        <v>108</v>
      </c>
      <c r="C14" s="190" t="s">
        <v>109</v>
      </c>
      <c r="D14" s="164" t="s">
        <v>97</v>
      </c>
      <c r="E14" s="168">
        <v>853</v>
      </c>
      <c r="F14" s="170"/>
      <c r="G14" s="171">
        <f t="shared" si="0"/>
        <v>0</v>
      </c>
      <c r="H14" s="170"/>
      <c r="I14" s="171">
        <f t="shared" si="1"/>
        <v>0</v>
      </c>
      <c r="J14" s="170"/>
      <c r="K14" s="171">
        <f t="shared" si="2"/>
        <v>0</v>
      </c>
      <c r="L14" s="171">
        <v>21</v>
      </c>
      <c r="M14" s="171">
        <f t="shared" si="3"/>
        <v>0</v>
      </c>
      <c r="N14" s="164">
        <v>3.1E-4</v>
      </c>
      <c r="O14" s="164">
        <f t="shared" si="4"/>
        <v>0.26443</v>
      </c>
      <c r="P14" s="164">
        <v>0</v>
      </c>
      <c r="Q14" s="164">
        <f t="shared" si="5"/>
        <v>0</v>
      </c>
      <c r="R14" s="164"/>
      <c r="S14" s="164"/>
      <c r="T14" s="165">
        <v>0.10902000000000001</v>
      </c>
      <c r="U14" s="164">
        <f t="shared" si="6"/>
        <v>92.99</v>
      </c>
      <c r="V14" s="154"/>
      <c r="W14" s="154"/>
      <c r="X14" s="154"/>
      <c r="Y14" s="154"/>
      <c r="Z14" s="154"/>
      <c r="AA14" s="154"/>
      <c r="AB14" s="154"/>
      <c r="AC14" s="154"/>
      <c r="AD14" s="154"/>
      <c r="AE14" s="154" t="s">
        <v>98</v>
      </c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">
      <c r="A15" s="155">
        <v>7</v>
      </c>
      <c r="B15" s="162" t="s">
        <v>110</v>
      </c>
      <c r="C15" s="190" t="s">
        <v>111</v>
      </c>
      <c r="D15" s="164" t="s">
        <v>97</v>
      </c>
      <c r="E15" s="168">
        <v>269</v>
      </c>
      <c r="F15" s="170"/>
      <c r="G15" s="171">
        <f t="shared" si="0"/>
        <v>0</v>
      </c>
      <c r="H15" s="170"/>
      <c r="I15" s="171">
        <f t="shared" si="1"/>
        <v>0</v>
      </c>
      <c r="J15" s="170"/>
      <c r="K15" s="171">
        <f t="shared" si="2"/>
        <v>0</v>
      </c>
      <c r="L15" s="171">
        <v>21</v>
      </c>
      <c r="M15" s="171">
        <f t="shared" si="3"/>
        <v>0</v>
      </c>
      <c r="N15" s="164">
        <v>3.5E-4</v>
      </c>
      <c r="O15" s="164">
        <f t="shared" si="4"/>
        <v>9.4149999999999998E-2</v>
      </c>
      <c r="P15" s="164">
        <v>0</v>
      </c>
      <c r="Q15" s="164">
        <f t="shared" si="5"/>
        <v>0</v>
      </c>
      <c r="R15" s="164"/>
      <c r="S15" s="164"/>
      <c r="T15" s="165">
        <v>1.35E-2</v>
      </c>
      <c r="U15" s="164">
        <f t="shared" si="6"/>
        <v>3.63</v>
      </c>
      <c r="V15" s="154"/>
      <c r="W15" s="154"/>
      <c r="X15" s="154"/>
      <c r="Y15" s="154"/>
      <c r="Z15" s="154"/>
      <c r="AA15" s="154"/>
      <c r="AB15" s="154"/>
      <c r="AC15" s="154"/>
      <c r="AD15" s="154"/>
      <c r="AE15" s="154" t="s">
        <v>98</v>
      </c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x14ac:dyDescent="0.2">
      <c r="A16" s="156" t="s">
        <v>93</v>
      </c>
      <c r="B16" s="163" t="s">
        <v>62</v>
      </c>
      <c r="C16" s="191" t="s">
        <v>63</v>
      </c>
      <c r="D16" s="166"/>
      <c r="E16" s="169"/>
      <c r="F16" s="172"/>
      <c r="G16" s="172">
        <f>SUMIF(AE17:AE46,"&lt;&gt;NOR",G17:G46)</f>
        <v>0</v>
      </c>
      <c r="H16" s="172"/>
      <c r="I16" s="172">
        <f>SUM(I17:I46)</f>
        <v>0</v>
      </c>
      <c r="J16" s="172"/>
      <c r="K16" s="172">
        <f>SUM(K17:K46)</f>
        <v>0</v>
      </c>
      <c r="L16" s="172"/>
      <c r="M16" s="172">
        <f>SUM(M17:M46)</f>
        <v>0</v>
      </c>
      <c r="N16" s="166"/>
      <c r="O16" s="166">
        <f>SUM(O17:O46)</f>
        <v>8.9923900000000003</v>
      </c>
      <c r="P16" s="166"/>
      <c r="Q16" s="166">
        <f>SUM(Q17:Q46)</f>
        <v>0</v>
      </c>
      <c r="R16" s="166"/>
      <c r="S16" s="166"/>
      <c r="T16" s="167"/>
      <c r="U16" s="166">
        <f>SUM(U17:U46)</f>
        <v>190.68999999999997</v>
      </c>
      <c r="AE16" t="s">
        <v>94</v>
      </c>
    </row>
    <row r="17" spans="1:60" outlineLevel="1" x14ac:dyDescent="0.2">
      <c r="A17" s="155">
        <v>8</v>
      </c>
      <c r="B17" s="162" t="s">
        <v>114</v>
      </c>
      <c r="C17" s="190" t="s">
        <v>115</v>
      </c>
      <c r="D17" s="164" t="s">
        <v>116</v>
      </c>
      <c r="E17" s="168">
        <v>8</v>
      </c>
      <c r="F17" s="170"/>
      <c r="G17" s="171">
        <f>ROUND(E17*F17,2)</f>
        <v>0</v>
      </c>
      <c r="H17" s="170"/>
      <c r="I17" s="171">
        <f>ROUND(E17*H17,2)</f>
        <v>0</v>
      </c>
      <c r="J17" s="170"/>
      <c r="K17" s="171">
        <f>ROUND(E17*J17,2)</f>
        <v>0</v>
      </c>
      <c r="L17" s="171">
        <v>21</v>
      </c>
      <c r="M17" s="171">
        <f>G17*(1+L17/100)</f>
        <v>0</v>
      </c>
      <c r="N17" s="164">
        <v>1.2999999999999999E-4</v>
      </c>
      <c r="O17" s="164">
        <f>ROUND(E17*N17,5)</f>
        <v>1.0399999999999999E-3</v>
      </c>
      <c r="P17" s="164">
        <v>0</v>
      </c>
      <c r="Q17" s="164">
        <f>ROUND(E17*P17,5)</f>
        <v>0</v>
      </c>
      <c r="R17" s="164"/>
      <c r="S17" s="164"/>
      <c r="T17" s="165">
        <v>0.18</v>
      </c>
      <c r="U17" s="164">
        <f>ROUND(E17*T17,2)</f>
        <v>1.44</v>
      </c>
      <c r="V17" s="154"/>
      <c r="W17" s="154"/>
      <c r="X17" s="154"/>
      <c r="Y17" s="154"/>
      <c r="Z17" s="154"/>
      <c r="AA17" s="154"/>
      <c r="AB17" s="154"/>
      <c r="AC17" s="154"/>
      <c r="AD17" s="154"/>
      <c r="AE17" s="154" t="s">
        <v>98</v>
      </c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 x14ac:dyDescent="0.2">
      <c r="A18" s="155"/>
      <c r="B18" s="162"/>
      <c r="C18" s="268" t="s">
        <v>112</v>
      </c>
      <c r="D18" s="269"/>
      <c r="E18" s="270"/>
      <c r="F18" s="271"/>
      <c r="G18" s="272"/>
      <c r="H18" s="171"/>
      <c r="I18" s="171"/>
      <c r="J18" s="171"/>
      <c r="K18" s="171"/>
      <c r="L18" s="171"/>
      <c r="M18" s="171"/>
      <c r="N18" s="164"/>
      <c r="O18" s="164"/>
      <c r="P18" s="164"/>
      <c r="Q18" s="164"/>
      <c r="R18" s="164"/>
      <c r="S18" s="164"/>
      <c r="T18" s="165"/>
      <c r="U18" s="164"/>
      <c r="V18" s="154"/>
      <c r="W18" s="154"/>
      <c r="X18" s="154"/>
      <c r="Y18" s="154"/>
      <c r="Z18" s="154"/>
      <c r="AA18" s="154"/>
      <c r="AB18" s="154"/>
      <c r="AC18" s="154"/>
      <c r="AD18" s="154"/>
      <c r="AE18" s="154" t="s">
        <v>113</v>
      </c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7" t="str">
        <f>C18</f>
        <v>Montáž včetně dodávky.</v>
      </c>
      <c r="BB18" s="154"/>
      <c r="BC18" s="154"/>
      <c r="BD18" s="154"/>
      <c r="BE18" s="154"/>
      <c r="BF18" s="154"/>
      <c r="BG18" s="154"/>
      <c r="BH18" s="154"/>
    </row>
    <row r="19" spans="1:60" outlineLevel="1" x14ac:dyDescent="0.2">
      <c r="A19" s="155">
        <v>9</v>
      </c>
      <c r="B19" s="162"/>
      <c r="C19" s="190" t="s">
        <v>179</v>
      </c>
      <c r="D19" s="164" t="s">
        <v>116</v>
      </c>
      <c r="E19" s="168">
        <v>4</v>
      </c>
      <c r="F19" s="170"/>
      <c r="G19" s="171">
        <f>ROUND(E19*F19,2)</f>
        <v>0</v>
      </c>
      <c r="H19" s="171"/>
      <c r="I19" s="171"/>
      <c r="J19" s="171"/>
      <c r="K19" s="171"/>
      <c r="L19" s="171"/>
      <c r="M19" s="171"/>
      <c r="N19" s="164"/>
      <c r="O19" s="164"/>
      <c r="P19" s="164"/>
      <c r="Q19" s="164"/>
      <c r="R19" s="164"/>
      <c r="S19" s="164"/>
      <c r="T19" s="165"/>
      <c r="U19" s="164"/>
      <c r="V19" s="154"/>
      <c r="W19" s="154"/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7"/>
      <c r="BB19" s="154"/>
      <c r="BC19" s="154"/>
      <c r="BD19" s="154"/>
      <c r="BE19" s="154"/>
      <c r="BF19" s="154"/>
      <c r="BG19" s="154"/>
      <c r="BH19" s="154"/>
    </row>
    <row r="20" spans="1:60" outlineLevel="1" x14ac:dyDescent="0.2">
      <c r="A20" s="155"/>
      <c r="B20" s="162"/>
      <c r="C20" s="268" t="s">
        <v>112</v>
      </c>
      <c r="D20" s="269"/>
      <c r="E20" s="270"/>
      <c r="F20" s="271"/>
      <c r="G20" s="272"/>
      <c r="H20" s="171"/>
      <c r="I20" s="171"/>
      <c r="J20" s="171"/>
      <c r="K20" s="171"/>
      <c r="L20" s="171"/>
      <c r="M20" s="171"/>
      <c r="N20" s="164"/>
      <c r="O20" s="164"/>
      <c r="P20" s="164"/>
      <c r="Q20" s="164"/>
      <c r="R20" s="164"/>
      <c r="S20" s="164"/>
      <c r="T20" s="165"/>
      <c r="U20" s="164"/>
      <c r="V20" s="154"/>
      <c r="W20" s="154"/>
      <c r="X20" s="154"/>
      <c r="Y20" s="154"/>
      <c r="Z20" s="154"/>
      <c r="AA20" s="154"/>
      <c r="AB20" s="154"/>
      <c r="AC20" s="154"/>
      <c r="AD20" s="154"/>
      <c r="AE20" s="154"/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7"/>
      <c r="BB20" s="154"/>
      <c r="BC20" s="154"/>
      <c r="BD20" s="154"/>
      <c r="BE20" s="154"/>
      <c r="BF20" s="154"/>
      <c r="BG20" s="154"/>
      <c r="BH20" s="154"/>
    </row>
    <row r="21" spans="1:60" outlineLevel="1" x14ac:dyDescent="0.2">
      <c r="A21" s="155">
        <v>10</v>
      </c>
      <c r="B21" s="162"/>
      <c r="C21" s="190" t="s">
        <v>180</v>
      </c>
      <c r="D21" s="164" t="s">
        <v>116</v>
      </c>
      <c r="E21" s="168">
        <v>2</v>
      </c>
      <c r="F21" s="170"/>
      <c r="G21" s="171">
        <f>ROUND(E21*F21,2)</f>
        <v>0</v>
      </c>
      <c r="H21" s="171"/>
      <c r="I21" s="171"/>
      <c r="J21" s="171"/>
      <c r="K21" s="171"/>
      <c r="L21" s="171"/>
      <c r="M21" s="171"/>
      <c r="N21" s="164"/>
      <c r="O21" s="164"/>
      <c r="P21" s="164"/>
      <c r="Q21" s="164"/>
      <c r="R21" s="164"/>
      <c r="S21" s="164"/>
      <c r="T21" s="165"/>
      <c r="U21" s="164"/>
      <c r="V21" s="154"/>
      <c r="W21" s="154"/>
      <c r="X21" s="154"/>
      <c r="Y21" s="154"/>
      <c r="Z21" s="154"/>
      <c r="AA21" s="154"/>
      <c r="AB21" s="154"/>
      <c r="AC21" s="154"/>
      <c r="AD21" s="154"/>
      <c r="AE21" s="154"/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7"/>
      <c r="BB21" s="154"/>
      <c r="BC21" s="154"/>
      <c r="BD21" s="154"/>
      <c r="BE21" s="154"/>
      <c r="BF21" s="154"/>
      <c r="BG21" s="154"/>
      <c r="BH21" s="154"/>
    </row>
    <row r="22" spans="1:60" outlineLevel="1" x14ac:dyDescent="0.2">
      <c r="A22" s="155"/>
      <c r="B22" s="162"/>
      <c r="C22" s="268" t="s">
        <v>112</v>
      </c>
      <c r="D22" s="269"/>
      <c r="E22" s="270"/>
      <c r="F22" s="271"/>
      <c r="G22" s="272"/>
      <c r="H22" s="171"/>
      <c r="I22" s="171"/>
      <c r="J22" s="171"/>
      <c r="K22" s="171"/>
      <c r="L22" s="171"/>
      <c r="M22" s="171"/>
      <c r="N22" s="164"/>
      <c r="O22" s="164"/>
      <c r="P22" s="164"/>
      <c r="Q22" s="164"/>
      <c r="R22" s="164"/>
      <c r="S22" s="164"/>
      <c r="T22" s="165"/>
      <c r="U22" s="164"/>
      <c r="V22" s="154"/>
      <c r="W22" s="154"/>
      <c r="X22" s="154"/>
      <c r="Y22" s="154"/>
      <c r="Z22" s="154"/>
      <c r="AA22" s="154"/>
      <c r="AB22" s="154"/>
      <c r="AC22" s="154"/>
      <c r="AD22" s="154"/>
      <c r="AE22" s="154"/>
      <c r="AF22" s="154"/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7"/>
      <c r="BB22" s="154"/>
      <c r="BC22" s="154"/>
      <c r="BD22" s="154"/>
      <c r="BE22" s="154"/>
      <c r="BF22" s="154"/>
      <c r="BG22" s="154"/>
      <c r="BH22" s="154"/>
    </row>
    <row r="23" spans="1:60" outlineLevel="1" x14ac:dyDescent="0.2">
      <c r="A23" s="155">
        <v>11</v>
      </c>
      <c r="B23" s="162" t="s">
        <v>117</v>
      </c>
      <c r="C23" s="190" t="s">
        <v>118</v>
      </c>
      <c r="D23" s="164" t="s">
        <v>103</v>
      </c>
      <c r="E23" s="168">
        <v>180</v>
      </c>
      <c r="F23" s="170"/>
      <c r="G23" s="171">
        <f>ROUND(E23*F23,2)</f>
        <v>0</v>
      </c>
      <c r="H23" s="170"/>
      <c r="I23" s="171">
        <f>ROUND(E23*H23,2)</f>
        <v>0</v>
      </c>
      <c r="J23" s="170"/>
      <c r="K23" s="171">
        <f>ROUND(E23*J23,2)</f>
        <v>0</v>
      </c>
      <c r="L23" s="171">
        <v>21</v>
      </c>
      <c r="M23" s="171">
        <f>G23*(1+L23/100)</f>
        <v>0</v>
      </c>
      <c r="N23" s="164">
        <v>3.3570000000000003E-2</v>
      </c>
      <c r="O23" s="164">
        <f>ROUND(E23*N23,5)</f>
        <v>6.0426000000000002</v>
      </c>
      <c r="P23" s="164">
        <v>0</v>
      </c>
      <c r="Q23" s="164">
        <f>ROUND(E23*P23,5)</f>
        <v>0</v>
      </c>
      <c r="R23" s="164"/>
      <c r="S23" s="164"/>
      <c r="T23" s="165">
        <v>0.26</v>
      </c>
      <c r="U23" s="164">
        <f>ROUND(E23*T23,2)</f>
        <v>46.8</v>
      </c>
      <c r="V23" s="154"/>
      <c r="W23" s="154"/>
      <c r="X23" s="154"/>
      <c r="Y23" s="154"/>
      <c r="Z23" s="154"/>
      <c r="AA23" s="154"/>
      <c r="AB23" s="154"/>
      <c r="AC23" s="154"/>
      <c r="AD23" s="154"/>
      <c r="AE23" s="154" t="s">
        <v>98</v>
      </c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55"/>
      <c r="B24" s="162"/>
      <c r="C24" s="268" t="s">
        <v>112</v>
      </c>
      <c r="D24" s="269"/>
      <c r="E24" s="270"/>
      <c r="F24" s="271"/>
      <c r="G24" s="272"/>
      <c r="H24" s="171"/>
      <c r="I24" s="171"/>
      <c r="J24" s="171"/>
      <c r="K24" s="171"/>
      <c r="L24" s="171"/>
      <c r="M24" s="171"/>
      <c r="N24" s="164"/>
      <c r="O24" s="164"/>
      <c r="P24" s="164"/>
      <c r="Q24" s="164"/>
      <c r="R24" s="164"/>
      <c r="S24" s="164"/>
      <c r="T24" s="165"/>
      <c r="U24" s="164"/>
      <c r="V24" s="154"/>
      <c r="W24" s="154"/>
      <c r="X24" s="154"/>
      <c r="Y24" s="154"/>
      <c r="Z24" s="154"/>
      <c r="AA24" s="154"/>
      <c r="AB24" s="154"/>
      <c r="AC24" s="154"/>
      <c r="AD24" s="154"/>
      <c r="AE24" s="154" t="s">
        <v>113</v>
      </c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7" t="str">
        <f>C24</f>
        <v>Montáž včetně dodávky.</v>
      </c>
      <c r="BB24" s="154"/>
      <c r="BC24" s="154"/>
      <c r="BD24" s="154"/>
      <c r="BE24" s="154"/>
      <c r="BF24" s="154"/>
      <c r="BG24" s="154"/>
      <c r="BH24" s="154"/>
    </row>
    <row r="25" spans="1:60" outlineLevel="1" x14ac:dyDescent="0.2">
      <c r="A25" s="155">
        <v>12</v>
      </c>
      <c r="B25" s="162"/>
      <c r="C25" s="190" t="s">
        <v>181</v>
      </c>
      <c r="D25" s="164" t="s">
        <v>103</v>
      </c>
      <c r="E25" s="168">
        <v>15</v>
      </c>
      <c r="F25" s="170"/>
      <c r="G25" s="171">
        <f>ROUND(E25*F25,2)</f>
        <v>0</v>
      </c>
      <c r="H25" s="171"/>
      <c r="I25" s="171"/>
      <c r="J25" s="171"/>
      <c r="K25" s="171"/>
      <c r="L25" s="171"/>
      <c r="M25" s="171"/>
      <c r="N25" s="164"/>
      <c r="O25" s="164"/>
      <c r="P25" s="164"/>
      <c r="Q25" s="164"/>
      <c r="R25" s="164"/>
      <c r="S25" s="164"/>
      <c r="T25" s="165"/>
      <c r="U25" s="164"/>
      <c r="V25" s="154"/>
      <c r="W25" s="154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7"/>
      <c r="BB25" s="154"/>
      <c r="BC25" s="154"/>
      <c r="BD25" s="154"/>
      <c r="BE25" s="154"/>
      <c r="BF25" s="154"/>
      <c r="BG25" s="154"/>
      <c r="BH25" s="154"/>
    </row>
    <row r="26" spans="1:60" outlineLevel="1" x14ac:dyDescent="0.2">
      <c r="A26" s="155"/>
      <c r="B26" s="162"/>
      <c r="C26" s="268" t="s">
        <v>112</v>
      </c>
      <c r="D26" s="269"/>
      <c r="E26" s="270"/>
      <c r="F26" s="271"/>
      <c r="G26" s="272"/>
      <c r="H26" s="171"/>
      <c r="I26" s="171"/>
      <c r="J26" s="171"/>
      <c r="K26" s="171"/>
      <c r="L26" s="171"/>
      <c r="M26" s="171"/>
      <c r="N26" s="164"/>
      <c r="O26" s="164"/>
      <c r="P26" s="164"/>
      <c r="Q26" s="164"/>
      <c r="R26" s="164"/>
      <c r="S26" s="164"/>
      <c r="T26" s="165"/>
      <c r="U26" s="164"/>
      <c r="V26" s="154"/>
      <c r="W26" s="154"/>
      <c r="X26" s="154"/>
      <c r="Y26" s="154"/>
      <c r="Z26" s="154"/>
      <c r="AA26" s="154"/>
      <c r="AB26" s="154"/>
      <c r="AC26" s="154"/>
      <c r="AD26" s="154"/>
      <c r="AE26" s="154"/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7"/>
      <c r="BB26" s="154"/>
      <c r="BC26" s="154"/>
      <c r="BD26" s="154"/>
      <c r="BE26" s="154"/>
      <c r="BF26" s="154"/>
      <c r="BG26" s="154"/>
      <c r="BH26" s="154"/>
    </row>
    <row r="27" spans="1:60" outlineLevel="1" x14ac:dyDescent="0.2">
      <c r="A27" s="155">
        <v>13</v>
      </c>
      <c r="B27" s="162" t="s">
        <v>119</v>
      </c>
      <c r="C27" s="190" t="s">
        <v>120</v>
      </c>
      <c r="D27" s="164" t="s">
        <v>103</v>
      </c>
      <c r="E27" s="168">
        <v>175</v>
      </c>
      <c r="F27" s="170"/>
      <c r="G27" s="171">
        <f>ROUND(E27*F27,2)</f>
        <v>0</v>
      </c>
      <c r="H27" s="170"/>
      <c r="I27" s="171">
        <f>ROUND(E27*H27,2)</f>
        <v>0</v>
      </c>
      <c r="J27" s="170"/>
      <c r="K27" s="171">
        <f>ROUND(E27*J27,2)</f>
        <v>0</v>
      </c>
      <c r="L27" s="171">
        <v>21</v>
      </c>
      <c r="M27" s="171">
        <f>G27*(1+L27/100)</f>
        <v>0</v>
      </c>
      <c r="N27" s="164">
        <v>0</v>
      </c>
      <c r="O27" s="164">
        <f>ROUND(E27*N27,5)</f>
        <v>0</v>
      </c>
      <c r="P27" s="164">
        <v>0</v>
      </c>
      <c r="Q27" s="164">
        <f>ROUND(E27*P27,5)</f>
        <v>0</v>
      </c>
      <c r="R27" s="164"/>
      <c r="S27" s="164"/>
      <c r="T27" s="165">
        <v>2.5999999999999999E-2</v>
      </c>
      <c r="U27" s="164">
        <f>ROUND(E27*T27,2)</f>
        <v>4.55</v>
      </c>
      <c r="V27" s="154"/>
      <c r="W27" s="154"/>
      <c r="X27" s="154"/>
      <c r="Y27" s="154"/>
      <c r="Z27" s="154"/>
      <c r="AA27" s="154"/>
      <c r="AB27" s="154"/>
      <c r="AC27" s="154"/>
      <c r="AD27" s="154"/>
      <c r="AE27" s="154" t="s">
        <v>98</v>
      </c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outlineLevel="1" x14ac:dyDescent="0.2">
      <c r="A28" s="155">
        <v>14</v>
      </c>
      <c r="B28" s="162" t="s">
        <v>121</v>
      </c>
      <c r="C28" s="190" t="s">
        <v>122</v>
      </c>
      <c r="D28" s="164" t="s">
        <v>103</v>
      </c>
      <c r="E28" s="168">
        <v>175</v>
      </c>
      <c r="F28" s="170"/>
      <c r="G28" s="171">
        <f>ROUND(E28*F28,2)</f>
        <v>0</v>
      </c>
      <c r="H28" s="170"/>
      <c r="I28" s="171">
        <f>ROUND(E28*H28,2)</f>
        <v>0</v>
      </c>
      <c r="J28" s="170"/>
      <c r="K28" s="171">
        <f>ROUND(E28*J28,2)</f>
        <v>0</v>
      </c>
      <c r="L28" s="171">
        <v>21</v>
      </c>
      <c r="M28" s="171">
        <f>G28*(1+L28/100)</f>
        <v>0</v>
      </c>
      <c r="N28" s="164">
        <v>0</v>
      </c>
      <c r="O28" s="164">
        <f>ROUND(E28*N28,5)</f>
        <v>0</v>
      </c>
      <c r="P28" s="164">
        <v>0</v>
      </c>
      <c r="Q28" s="164">
        <f>ROUND(E28*P28,5)</f>
        <v>0</v>
      </c>
      <c r="R28" s="164"/>
      <c r="S28" s="164"/>
      <c r="T28" s="165">
        <v>0.3</v>
      </c>
      <c r="U28" s="164">
        <f>ROUND(E28*T28,2)</f>
        <v>52.5</v>
      </c>
      <c r="V28" s="154"/>
      <c r="W28" s="154"/>
      <c r="X28" s="154"/>
      <c r="Y28" s="154"/>
      <c r="Z28" s="154"/>
      <c r="AA28" s="154"/>
      <c r="AB28" s="154"/>
      <c r="AC28" s="154"/>
      <c r="AD28" s="154"/>
      <c r="AE28" s="154" t="s">
        <v>98</v>
      </c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 x14ac:dyDescent="0.2">
      <c r="A29" s="155">
        <v>15</v>
      </c>
      <c r="B29" s="162" t="s">
        <v>123</v>
      </c>
      <c r="C29" s="190" t="s">
        <v>124</v>
      </c>
      <c r="D29" s="164" t="s">
        <v>103</v>
      </c>
      <c r="E29" s="168">
        <v>175</v>
      </c>
      <c r="F29" s="170"/>
      <c r="G29" s="171">
        <f>ROUND(E29*F29,2)</f>
        <v>0</v>
      </c>
      <c r="H29" s="170"/>
      <c r="I29" s="171">
        <f>ROUND(E29*H29,2)</f>
        <v>0</v>
      </c>
      <c r="J29" s="170"/>
      <c r="K29" s="171">
        <f>ROUND(E29*J29,2)</f>
        <v>0</v>
      </c>
      <c r="L29" s="171">
        <v>21</v>
      </c>
      <c r="M29" s="171">
        <f>G29*(1+L29/100)</f>
        <v>0</v>
      </c>
      <c r="N29" s="164">
        <v>0</v>
      </c>
      <c r="O29" s="164">
        <f>ROUND(E29*N29,5)</f>
        <v>0</v>
      </c>
      <c r="P29" s="164">
        <v>0</v>
      </c>
      <c r="Q29" s="164">
        <f>ROUND(E29*P29,5)</f>
        <v>0</v>
      </c>
      <c r="R29" s="164"/>
      <c r="S29" s="164"/>
      <c r="T29" s="165">
        <v>1.2E-2</v>
      </c>
      <c r="U29" s="164">
        <f>ROUND(E29*T29,2)</f>
        <v>2.1</v>
      </c>
      <c r="V29" s="154"/>
      <c r="W29" s="154"/>
      <c r="X29" s="154"/>
      <c r="Y29" s="154"/>
      <c r="Z29" s="154"/>
      <c r="AA29" s="154"/>
      <c r="AB29" s="154"/>
      <c r="AC29" s="154"/>
      <c r="AD29" s="154"/>
      <c r="AE29" s="154" t="s">
        <v>98</v>
      </c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 x14ac:dyDescent="0.2">
      <c r="A30" s="155">
        <v>16</v>
      </c>
      <c r="B30" s="162" t="s">
        <v>125</v>
      </c>
      <c r="C30" s="190" t="s">
        <v>126</v>
      </c>
      <c r="D30" s="164" t="s">
        <v>103</v>
      </c>
      <c r="E30" s="168">
        <v>175</v>
      </c>
      <c r="F30" s="170"/>
      <c r="G30" s="171">
        <f>ROUND(E30*F30,2)</f>
        <v>0</v>
      </c>
      <c r="H30" s="170"/>
      <c r="I30" s="171">
        <f>ROUND(E30*H30,2)</f>
        <v>0</v>
      </c>
      <c r="J30" s="170"/>
      <c r="K30" s="171">
        <f>ROUND(E30*J30,2)</f>
        <v>0</v>
      </c>
      <c r="L30" s="171">
        <v>21</v>
      </c>
      <c r="M30" s="171">
        <f>G30*(1+L30/100)</f>
        <v>0</v>
      </c>
      <c r="N30" s="164">
        <v>1.685E-2</v>
      </c>
      <c r="O30" s="164">
        <f>ROUND(E30*N30,5)</f>
        <v>2.94875</v>
      </c>
      <c r="P30" s="164">
        <v>0</v>
      </c>
      <c r="Q30" s="164">
        <f>ROUND(E30*P30,5)</f>
        <v>0</v>
      </c>
      <c r="R30" s="164"/>
      <c r="S30" s="164"/>
      <c r="T30" s="165">
        <v>1.2E-2</v>
      </c>
      <c r="U30" s="164">
        <f>ROUND(E30*T30,2)</f>
        <v>2.1</v>
      </c>
      <c r="V30" s="154"/>
      <c r="W30" s="154"/>
      <c r="X30" s="154"/>
      <c r="Y30" s="154"/>
      <c r="Z30" s="154"/>
      <c r="AA30" s="154"/>
      <c r="AB30" s="154"/>
      <c r="AC30" s="154"/>
      <c r="AD30" s="154"/>
      <c r="AE30" s="154" t="s">
        <v>98</v>
      </c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 x14ac:dyDescent="0.2">
      <c r="A31" s="155">
        <v>17</v>
      </c>
      <c r="B31" s="162" t="s">
        <v>127</v>
      </c>
      <c r="C31" s="190" t="s">
        <v>128</v>
      </c>
      <c r="D31" s="164" t="s">
        <v>103</v>
      </c>
      <c r="E31" s="168">
        <v>1100</v>
      </c>
      <c r="F31" s="170"/>
      <c r="G31" s="171">
        <f>ROUND(E31*F31,2)</f>
        <v>0</v>
      </c>
      <c r="H31" s="170"/>
      <c r="I31" s="171">
        <f>ROUND(E31*H31,2)</f>
        <v>0</v>
      </c>
      <c r="J31" s="170"/>
      <c r="K31" s="171">
        <f>ROUND(E31*J31,2)</f>
        <v>0</v>
      </c>
      <c r="L31" s="171">
        <v>21</v>
      </c>
      <c r="M31" s="171">
        <f>G31*(1+L31/100)</f>
        <v>0</v>
      </c>
      <c r="N31" s="164">
        <v>0</v>
      </c>
      <c r="O31" s="164">
        <f>ROUND(E31*N31,5)</f>
        <v>0</v>
      </c>
      <c r="P31" s="164">
        <v>0</v>
      </c>
      <c r="Q31" s="164">
        <f>ROUND(E31*P31,5)</f>
        <v>0</v>
      </c>
      <c r="R31" s="164"/>
      <c r="S31" s="164"/>
      <c r="T31" s="165">
        <v>5.7829999999999999E-2</v>
      </c>
      <c r="U31" s="164">
        <f>ROUND(E31*T31,2)</f>
        <v>63.61</v>
      </c>
      <c r="V31" s="154"/>
      <c r="W31" s="154"/>
      <c r="X31" s="154"/>
      <c r="Y31" s="154"/>
      <c r="Z31" s="154"/>
      <c r="AA31" s="154"/>
      <c r="AB31" s="154"/>
      <c r="AC31" s="154"/>
      <c r="AD31" s="154"/>
      <c r="AE31" s="154" t="s">
        <v>98</v>
      </c>
      <c r="AF31" s="154"/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 x14ac:dyDescent="0.2">
      <c r="A32" s="155"/>
      <c r="B32" s="162"/>
      <c r="C32" s="268" t="s">
        <v>129</v>
      </c>
      <c r="D32" s="269"/>
      <c r="E32" s="270"/>
      <c r="F32" s="271"/>
      <c r="G32" s="272"/>
      <c r="H32" s="171"/>
      <c r="I32" s="171"/>
      <c r="J32" s="171"/>
      <c r="K32" s="171"/>
      <c r="L32" s="171"/>
      <c r="M32" s="171"/>
      <c r="N32" s="164"/>
      <c r="O32" s="164"/>
      <c r="P32" s="164"/>
      <c r="Q32" s="164"/>
      <c r="R32" s="164"/>
      <c r="S32" s="164"/>
      <c r="T32" s="165"/>
      <c r="U32" s="164"/>
      <c r="V32" s="154"/>
      <c r="W32" s="154"/>
      <c r="X32" s="154"/>
      <c r="Y32" s="154"/>
      <c r="Z32" s="154"/>
      <c r="AA32" s="154"/>
      <c r="AB32" s="154"/>
      <c r="AC32" s="154"/>
      <c r="AD32" s="154"/>
      <c r="AE32" s="154" t="s">
        <v>113</v>
      </c>
      <c r="AF32" s="154"/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7" t="str">
        <f>C32</f>
        <v>Zatažení kabelu do nové trubky pod omítku</v>
      </c>
      <c r="BB32" s="154"/>
      <c r="BC32" s="154"/>
      <c r="BD32" s="154"/>
      <c r="BE32" s="154"/>
      <c r="BF32" s="154"/>
      <c r="BG32" s="154"/>
      <c r="BH32" s="154"/>
    </row>
    <row r="33" spans="1:60" outlineLevel="1" x14ac:dyDescent="0.2">
      <c r="A33" s="155">
        <v>18</v>
      </c>
      <c r="B33" s="162" t="s">
        <v>130</v>
      </c>
      <c r="C33" s="190" t="s">
        <v>131</v>
      </c>
      <c r="D33" s="164" t="s">
        <v>103</v>
      </c>
      <c r="E33" s="168">
        <v>1100</v>
      </c>
      <c r="F33" s="170"/>
      <c r="G33" s="171">
        <f t="shared" ref="G33:G42" si="7">ROUND(E33*F33,2)</f>
        <v>0</v>
      </c>
      <c r="H33" s="170"/>
      <c r="I33" s="171">
        <f t="shared" ref="I33:I42" si="8">ROUND(E33*H33,2)</f>
        <v>0</v>
      </c>
      <c r="J33" s="170"/>
      <c r="K33" s="171">
        <f t="shared" ref="K33:K42" si="9">ROUND(E33*J33,2)</f>
        <v>0</v>
      </c>
      <c r="L33" s="171">
        <v>21</v>
      </c>
      <c r="M33" s="171">
        <f t="shared" ref="M33:M42" si="10">G33*(1+L33/100)</f>
        <v>0</v>
      </c>
      <c r="N33" s="164">
        <v>0</v>
      </c>
      <c r="O33" s="164">
        <f t="shared" ref="O33:O42" si="11">ROUND(E33*N33,5)</f>
        <v>0</v>
      </c>
      <c r="P33" s="164">
        <v>0</v>
      </c>
      <c r="Q33" s="164">
        <f t="shared" ref="Q33:Q42" si="12">ROUND(E33*P33,5)</f>
        <v>0</v>
      </c>
      <c r="R33" s="164"/>
      <c r="S33" s="164"/>
      <c r="T33" s="165">
        <v>0</v>
      </c>
      <c r="U33" s="164">
        <f t="shared" ref="U33:U42" si="13">ROUND(E33*T33,2)</f>
        <v>0</v>
      </c>
      <c r="V33" s="154"/>
      <c r="W33" s="154"/>
      <c r="X33" s="154"/>
      <c r="Y33" s="154"/>
      <c r="Z33" s="154"/>
      <c r="AA33" s="154"/>
      <c r="AB33" s="154"/>
      <c r="AC33" s="154"/>
      <c r="AD33" s="154"/>
      <c r="AE33" s="154" t="s">
        <v>132</v>
      </c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 x14ac:dyDescent="0.2">
      <c r="A34" s="155">
        <v>19</v>
      </c>
      <c r="B34" s="162" t="s">
        <v>133</v>
      </c>
      <c r="C34" s="190" t="s">
        <v>134</v>
      </c>
      <c r="D34" s="164" t="s">
        <v>116</v>
      </c>
      <c r="E34" s="168">
        <v>14</v>
      </c>
      <c r="F34" s="170"/>
      <c r="G34" s="171">
        <f t="shared" si="7"/>
        <v>0</v>
      </c>
      <c r="H34" s="170"/>
      <c r="I34" s="171">
        <f t="shared" si="8"/>
        <v>0</v>
      </c>
      <c r="J34" s="170"/>
      <c r="K34" s="171">
        <f t="shared" si="9"/>
        <v>0</v>
      </c>
      <c r="L34" s="171">
        <v>21</v>
      </c>
      <c r="M34" s="171">
        <f t="shared" si="10"/>
        <v>0</v>
      </c>
      <c r="N34" s="164">
        <v>0</v>
      </c>
      <c r="O34" s="164">
        <f t="shared" si="11"/>
        <v>0</v>
      </c>
      <c r="P34" s="164">
        <v>0</v>
      </c>
      <c r="Q34" s="164">
        <f t="shared" si="12"/>
        <v>0</v>
      </c>
      <c r="R34" s="164"/>
      <c r="S34" s="164"/>
      <c r="T34" s="165">
        <v>0.18167</v>
      </c>
      <c r="U34" s="164">
        <f t="shared" si="13"/>
        <v>2.54</v>
      </c>
      <c r="V34" s="154"/>
      <c r="W34" s="154"/>
      <c r="X34" s="154"/>
      <c r="Y34" s="154"/>
      <c r="Z34" s="154"/>
      <c r="AA34" s="154"/>
      <c r="AB34" s="154"/>
      <c r="AC34" s="154"/>
      <c r="AD34" s="154"/>
      <c r="AE34" s="154" t="s">
        <v>98</v>
      </c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 x14ac:dyDescent="0.2">
      <c r="A35" s="155">
        <v>20</v>
      </c>
      <c r="B35" s="162" t="s">
        <v>135</v>
      </c>
      <c r="C35" s="190" t="s">
        <v>136</v>
      </c>
      <c r="D35" s="164" t="s">
        <v>137</v>
      </c>
      <c r="E35" s="168">
        <v>14</v>
      </c>
      <c r="F35" s="170"/>
      <c r="G35" s="171">
        <f t="shared" si="7"/>
        <v>0</v>
      </c>
      <c r="H35" s="170"/>
      <c r="I35" s="171">
        <f t="shared" si="8"/>
        <v>0</v>
      </c>
      <c r="J35" s="170"/>
      <c r="K35" s="171">
        <f t="shared" si="9"/>
        <v>0</v>
      </c>
      <c r="L35" s="171">
        <v>21</v>
      </c>
      <c r="M35" s="171">
        <f t="shared" si="10"/>
        <v>0</v>
      </c>
      <c r="N35" s="164">
        <v>0</v>
      </c>
      <c r="O35" s="164">
        <f t="shared" si="11"/>
        <v>0</v>
      </c>
      <c r="P35" s="164">
        <v>0</v>
      </c>
      <c r="Q35" s="164">
        <f t="shared" si="12"/>
        <v>0</v>
      </c>
      <c r="R35" s="164"/>
      <c r="S35" s="164"/>
      <c r="T35" s="165">
        <v>0</v>
      </c>
      <c r="U35" s="164">
        <f t="shared" si="13"/>
        <v>0</v>
      </c>
      <c r="V35" s="154"/>
      <c r="W35" s="154"/>
      <c r="X35" s="154"/>
      <c r="Y35" s="154"/>
      <c r="Z35" s="154"/>
      <c r="AA35" s="154"/>
      <c r="AB35" s="154"/>
      <c r="AC35" s="154"/>
      <c r="AD35" s="154"/>
      <c r="AE35" s="154" t="s">
        <v>132</v>
      </c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 x14ac:dyDescent="0.2">
      <c r="A36" s="155">
        <v>21</v>
      </c>
      <c r="B36" s="162" t="s">
        <v>138</v>
      </c>
      <c r="C36" s="190" t="s">
        <v>139</v>
      </c>
      <c r="D36" s="164" t="s">
        <v>137</v>
      </c>
      <c r="E36" s="168">
        <v>28</v>
      </c>
      <c r="F36" s="170"/>
      <c r="G36" s="171">
        <f t="shared" si="7"/>
        <v>0</v>
      </c>
      <c r="H36" s="170"/>
      <c r="I36" s="171">
        <f t="shared" si="8"/>
        <v>0</v>
      </c>
      <c r="J36" s="170"/>
      <c r="K36" s="171">
        <f t="shared" si="9"/>
        <v>0</v>
      </c>
      <c r="L36" s="171">
        <v>21</v>
      </c>
      <c r="M36" s="171">
        <f t="shared" si="10"/>
        <v>0</v>
      </c>
      <c r="N36" s="164">
        <v>0</v>
      </c>
      <c r="O36" s="164">
        <f t="shared" si="11"/>
        <v>0</v>
      </c>
      <c r="P36" s="164">
        <v>0</v>
      </c>
      <c r="Q36" s="164">
        <f t="shared" si="12"/>
        <v>0</v>
      </c>
      <c r="R36" s="164"/>
      <c r="S36" s="164"/>
      <c r="T36" s="165">
        <v>0</v>
      </c>
      <c r="U36" s="164">
        <f t="shared" si="13"/>
        <v>0</v>
      </c>
      <c r="V36" s="154"/>
      <c r="W36" s="154"/>
      <c r="X36" s="154"/>
      <c r="Y36" s="154"/>
      <c r="Z36" s="154"/>
      <c r="AA36" s="154"/>
      <c r="AB36" s="154"/>
      <c r="AC36" s="154"/>
      <c r="AD36" s="154"/>
      <c r="AE36" s="154" t="s">
        <v>132</v>
      </c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 x14ac:dyDescent="0.2">
      <c r="A37" s="155">
        <v>22</v>
      </c>
      <c r="B37" s="162" t="s">
        <v>140</v>
      </c>
      <c r="C37" s="190" t="s">
        <v>141</v>
      </c>
      <c r="D37" s="164" t="s">
        <v>116</v>
      </c>
      <c r="E37" s="168">
        <v>14</v>
      </c>
      <c r="F37" s="170"/>
      <c r="G37" s="171">
        <f t="shared" si="7"/>
        <v>0</v>
      </c>
      <c r="H37" s="170"/>
      <c r="I37" s="171">
        <f t="shared" si="8"/>
        <v>0</v>
      </c>
      <c r="J37" s="170"/>
      <c r="K37" s="171">
        <f t="shared" si="9"/>
        <v>0</v>
      </c>
      <c r="L37" s="171">
        <v>21</v>
      </c>
      <c r="M37" s="171">
        <f t="shared" si="10"/>
        <v>0</v>
      </c>
      <c r="N37" s="164">
        <v>0</v>
      </c>
      <c r="O37" s="164">
        <f t="shared" si="11"/>
        <v>0</v>
      </c>
      <c r="P37" s="164">
        <v>0</v>
      </c>
      <c r="Q37" s="164">
        <f t="shared" si="12"/>
        <v>0</v>
      </c>
      <c r="R37" s="164"/>
      <c r="S37" s="164"/>
      <c r="T37" s="165">
        <v>5.3330000000000002E-2</v>
      </c>
      <c r="U37" s="164">
        <f t="shared" si="13"/>
        <v>0.75</v>
      </c>
      <c r="V37" s="154"/>
      <c r="W37" s="154"/>
      <c r="X37" s="154"/>
      <c r="Y37" s="154"/>
      <c r="Z37" s="154"/>
      <c r="AA37" s="154"/>
      <c r="AB37" s="154"/>
      <c r="AC37" s="154"/>
      <c r="AD37" s="154"/>
      <c r="AE37" s="154" t="s">
        <v>98</v>
      </c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 x14ac:dyDescent="0.2">
      <c r="A38" s="155">
        <v>23</v>
      </c>
      <c r="B38" s="162" t="s">
        <v>142</v>
      </c>
      <c r="C38" s="190" t="s">
        <v>143</v>
      </c>
      <c r="D38" s="164" t="s">
        <v>137</v>
      </c>
      <c r="E38" s="168">
        <v>14</v>
      </c>
      <c r="F38" s="170"/>
      <c r="G38" s="171">
        <f t="shared" si="7"/>
        <v>0</v>
      </c>
      <c r="H38" s="170"/>
      <c r="I38" s="171">
        <f t="shared" si="8"/>
        <v>0</v>
      </c>
      <c r="J38" s="170"/>
      <c r="K38" s="171">
        <f t="shared" si="9"/>
        <v>0</v>
      </c>
      <c r="L38" s="171">
        <v>21</v>
      </c>
      <c r="M38" s="171">
        <f t="shared" si="10"/>
        <v>0</v>
      </c>
      <c r="N38" s="164">
        <v>0</v>
      </c>
      <c r="O38" s="164">
        <f t="shared" si="11"/>
        <v>0</v>
      </c>
      <c r="P38" s="164">
        <v>0</v>
      </c>
      <c r="Q38" s="164">
        <f t="shared" si="12"/>
        <v>0</v>
      </c>
      <c r="R38" s="164"/>
      <c r="S38" s="164"/>
      <c r="T38" s="165">
        <v>0</v>
      </c>
      <c r="U38" s="164">
        <f t="shared" si="13"/>
        <v>0</v>
      </c>
      <c r="V38" s="154"/>
      <c r="W38" s="154"/>
      <c r="X38" s="154"/>
      <c r="Y38" s="154"/>
      <c r="Z38" s="154"/>
      <c r="AA38" s="154"/>
      <c r="AB38" s="154"/>
      <c r="AC38" s="154"/>
      <c r="AD38" s="154"/>
      <c r="AE38" s="154" t="s">
        <v>132</v>
      </c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 x14ac:dyDescent="0.2">
      <c r="A39" s="155">
        <v>24</v>
      </c>
      <c r="B39" s="162" t="s">
        <v>144</v>
      </c>
      <c r="C39" s="190" t="s">
        <v>145</v>
      </c>
      <c r="D39" s="164" t="s">
        <v>116</v>
      </c>
      <c r="E39" s="168">
        <v>14</v>
      </c>
      <c r="F39" s="170"/>
      <c r="G39" s="171">
        <f t="shared" si="7"/>
        <v>0</v>
      </c>
      <c r="H39" s="170"/>
      <c r="I39" s="171">
        <f t="shared" si="8"/>
        <v>0</v>
      </c>
      <c r="J39" s="170"/>
      <c r="K39" s="171">
        <f t="shared" si="9"/>
        <v>0</v>
      </c>
      <c r="L39" s="171">
        <v>21</v>
      </c>
      <c r="M39" s="171">
        <f t="shared" si="10"/>
        <v>0</v>
      </c>
      <c r="N39" s="164">
        <v>0</v>
      </c>
      <c r="O39" s="164">
        <f t="shared" si="11"/>
        <v>0</v>
      </c>
      <c r="P39" s="164">
        <v>0</v>
      </c>
      <c r="Q39" s="164">
        <f t="shared" si="12"/>
        <v>0</v>
      </c>
      <c r="R39" s="164"/>
      <c r="S39" s="164"/>
      <c r="T39" s="165">
        <v>4.2169999999999999E-2</v>
      </c>
      <c r="U39" s="164">
        <f t="shared" si="13"/>
        <v>0.59</v>
      </c>
      <c r="V39" s="154"/>
      <c r="W39" s="154"/>
      <c r="X39" s="154"/>
      <c r="Y39" s="154"/>
      <c r="Z39" s="154"/>
      <c r="AA39" s="154"/>
      <c r="AB39" s="154"/>
      <c r="AC39" s="154"/>
      <c r="AD39" s="154"/>
      <c r="AE39" s="154" t="s">
        <v>98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 x14ac:dyDescent="0.2">
      <c r="A40" s="155">
        <v>25</v>
      </c>
      <c r="B40" s="162" t="s">
        <v>146</v>
      </c>
      <c r="C40" s="190" t="s">
        <v>147</v>
      </c>
      <c r="D40" s="164" t="s">
        <v>116</v>
      </c>
      <c r="E40" s="168">
        <v>14</v>
      </c>
      <c r="F40" s="170"/>
      <c r="G40" s="171">
        <f t="shared" si="7"/>
        <v>0</v>
      </c>
      <c r="H40" s="170"/>
      <c r="I40" s="171">
        <f t="shared" si="8"/>
        <v>0</v>
      </c>
      <c r="J40" s="170"/>
      <c r="K40" s="171">
        <f t="shared" si="9"/>
        <v>0</v>
      </c>
      <c r="L40" s="171">
        <v>21</v>
      </c>
      <c r="M40" s="171">
        <f t="shared" si="10"/>
        <v>0</v>
      </c>
      <c r="N40" s="164">
        <v>0</v>
      </c>
      <c r="O40" s="164">
        <f t="shared" si="11"/>
        <v>0</v>
      </c>
      <c r="P40" s="164">
        <v>0</v>
      </c>
      <c r="Q40" s="164">
        <f t="shared" si="12"/>
        <v>0</v>
      </c>
      <c r="R40" s="164"/>
      <c r="S40" s="164"/>
      <c r="T40" s="165">
        <v>0.14249999999999999</v>
      </c>
      <c r="U40" s="164">
        <f t="shared" si="13"/>
        <v>2</v>
      </c>
      <c r="V40" s="154"/>
      <c r="W40" s="154"/>
      <c r="X40" s="154"/>
      <c r="Y40" s="154"/>
      <c r="Z40" s="154"/>
      <c r="AA40" s="154"/>
      <c r="AB40" s="154"/>
      <c r="AC40" s="154"/>
      <c r="AD40" s="154"/>
      <c r="AE40" s="154" t="s">
        <v>98</v>
      </c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 x14ac:dyDescent="0.2">
      <c r="A41" s="155">
        <v>26</v>
      </c>
      <c r="B41" s="162" t="s">
        <v>148</v>
      </c>
      <c r="C41" s="190" t="s">
        <v>149</v>
      </c>
      <c r="D41" s="164" t="s">
        <v>116</v>
      </c>
      <c r="E41" s="168">
        <v>1</v>
      </c>
      <c r="F41" s="170"/>
      <c r="G41" s="171">
        <f t="shared" si="7"/>
        <v>0</v>
      </c>
      <c r="H41" s="170"/>
      <c r="I41" s="171">
        <f t="shared" si="8"/>
        <v>0</v>
      </c>
      <c r="J41" s="170"/>
      <c r="K41" s="171">
        <f t="shared" si="9"/>
        <v>0</v>
      </c>
      <c r="L41" s="171">
        <v>21</v>
      </c>
      <c r="M41" s="171">
        <f t="shared" si="10"/>
        <v>0</v>
      </c>
      <c r="N41" s="164">
        <v>0</v>
      </c>
      <c r="O41" s="164">
        <f t="shared" si="11"/>
        <v>0</v>
      </c>
      <c r="P41" s="164">
        <v>0</v>
      </c>
      <c r="Q41" s="164">
        <f t="shared" si="12"/>
        <v>0</v>
      </c>
      <c r="R41" s="164"/>
      <c r="S41" s="164"/>
      <c r="T41" s="165">
        <v>0.70750000000000002</v>
      </c>
      <c r="U41" s="164">
        <f t="shared" si="13"/>
        <v>0.71</v>
      </c>
      <c r="V41" s="154"/>
      <c r="W41" s="154"/>
      <c r="X41" s="154"/>
      <c r="Y41" s="154"/>
      <c r="Z41" s="154"/>
      <c r="AA41" s="154"/>
      <c r="AB41" s="154"/>
      <c r="AC41" s="154"/>
      <c r="AD41" s="154"/>
      <c r="AE41" s="154" t="s">
        <v>98</v>
      </c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 x14ac:dyDescent="0.2">
      <c r="A42" s="155">
        <v>27</v>
      </c>
      <c r="B42" s="162" t="s">
        <v>150</v>
      </c>
      <c r="C42" s="190" t="s">
        <v>151</v>
      </c>
      <c r="D42" s="164" t="s">
        <v>152</v>
      </c>
      <c r="E42" s="168">
        <v>6</v>
      </c>
      <c r="F42" s="170"/>
      <c r="G42" s="171">
        <f t="shared" si="7"/>
        <v>0</v>
      </c>
      <c r="H42" s="170"/>
      <c r="I42" s="171">
        <f t="shared" si="8"/>
        <v>0</v>
      </c>
      <c r="J42" s="170"/>
      <c r="K42" s="171">
        <f t="shared" si="9"/>
        <v>0</v>
      </c>
      <c r="L42" s="171">
        <v>21</v>
      </c>
      <c r="M42" s="171">
        <f t="shared" si="10"/>
        <v>0</v>
      </c>
      <c r="N42" s="164">
        <v>0</v>
      </c>
      <c r="O42" s="164">
        <f t="shared" si="11"/>
        <v>0</v>
      </c>
      <c r="P42" s="164">
        <v>0</v>
      </c>
      <c r="Q42" s="164">
        <f t="shared" si="12"/>
        <v>0</v>
      </c>
      <c r="R42" s="164"/>
      <c r="S42" s="164"/>
      <c r="T42" s="165">
        <v>1</v>
      </c>
      <c r="U42" s="164">
        <f t="shared" si="13"/>
        <v>6</v>
      </c>
      <c r="V42" s="154"/>
      <c r="W42" s="154"/>
      <c r="X42" s="154"/>
      <c r="Y42" s="154"/>
      <c r="Z42" s="154"/>
      <c r="AA42" s="154"/>
      <c r="AB42" s="154"/>
      <c r="AC42" s="154"/>
      <c r="AD42" s="154"/>
      <c r="AE42" s="154" t="s">
        <v>98</v>
      </c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 x14ac:dyDescent="0.2">
      <c r="A43" s="155"/>
      <c r="B43" s="162"/>
      <c r="C43" s="268" t="s">
        <v>153</v>
      </c>
      <c r="D43" s="269"/>
      <c r="E43" s="270"/>
      <c r="F43" s="271"/>
      <c r="G43" s="272"/>
      <c r="H43" s="171"/>
      <c r="I43" s="171"/>
      <c r="J43" s="171"/>
      <c r="K43" s="171"/>
      <c r="L43" s="171"/>
      <c r="M43" s="171"/>
      <c r="N43" s="164"/>
      <c r="O43" s="164"/>
      <c r="P43" s="164"/>
      <c r="Q43" s="164"/>
      <c r="R43" s="164"/>
      <c r="S43" s="164"/>
      <c r="T43" s="165"/>
      <c r="U43" s="164"/>
      <c r="V43" s="154"/>
      <c r="W43" s="154"/>
      <c r="X43" s="154"/>
      <c r="Y43" s="154"/>
      <c r="Z43" s="154"/>
      <c r="AA43" s="154"/>
      <c r="AB43" s="154"/>
      <c r="AC43" s="154"/>
      <c r="AD43" s="154"/>
      <c r="AE43" s="154" t="s">
        <v>113</v>
      </c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7" t="str">
        <f>C43</f>
        <v>Zaškolení obsluhy.</v>
      </c>
      <c r="BB43" s="154"/>
      <c r="BC43" s="154"/>
      <c r="BD43" s="154"/>
      <c r="BE43" s="154"/>
      <c r="BF43" s="154"/>
      <c r="BG43" s="154"/>
      <c r="BH43" s="154"/>
    </row>
    <row r="44" spans="1:60" outlineLevel="1" x14ac:dyDescent="0.2">
      <c r="A44" s="155">
        <v>28</v>
      </c>
      <c r="B44" s="162" t="s">
        <v>154</v>
      </c>
      <c r="C44" s="190" t="s">
        <v>155</v>
      </c>
      <c r="D44" s="164" t="s">
        <v>152</v>
      </c>
      <c r="E44" s="168">
        <v>5</v>
      </c>
      <c r="F44" s="170"/>
      <c r="G44" s="171">
        <f>ROUND(E44*F44,2)</f>
        <v>0</v>
      </c>
      <c r="H44" s="170"/>
      <c r="I44" s="171">
        <f>ROUND(E44*H44,2)</f>
        <v>0</v>
      </c>
      <c r="J44" s="170"/>
      <c r="K44" s="171">
        <f>ROUND(E44*J44,2)</f>
        <v>0</v>
      </c>
      <c r="L44" s="171">
        <v>21</v>
      </c>
      <c r="M44" s="171">
        <f>G44*(1+L44/100)</f>
        <v>0</v>
      </c>
      <c r="N44" s="164">
        <v>0</v>
      </c>
      <c r="O44" s="164">
        <f>ROUND(E44*N44,5)</f>
        <v>0</v>
      </c>
      <c r="P44" s="164">
        <v>0</v>
      </c>
      <c r="Q44" s="164">
        <f>ROUND(E44*P44,5)</f>
        <v>0</v>
      </c>
      <c r="R44" s="164"/>
      <c r="S44" s="164"/>
      <c r="T44" s="165">
        <v>1</v>
      </c>
      <c r="U44" s="164">
        <f>ROUND(E44*T44,2)</f>
        <v>5</v>
      </c>
      <c r="V44" s="154"/>
      <c r="W44" s="154"/>
      <c r="X44" s="154"/>
      <c r="Y44" s="154"/>
      <c r="Z44" s="154"/>
      <c r="AA44" s="154"/>
      <c r="AB44" s="154"/>
      <c r="AC44" s="154"/>
      <c r="AD44" s="154"/>
      <c r="AE44" s="154" t="s">
        <v>98</v>
      </c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outlineLevel="1" x14ac:dyDescent="0.2">
      <c r="A45" s="155"/>
      <c r="B45" s="162"/>
      <c r="C45" s="268" t="s">
        <v>156</v>
      </c>
      <c r="D45" s="269"/>
      <c r="E45" s="270"/>
      <c r="F45" s="271"/>
      <c r="G45" s="272"/>
      <c r="H45" s="171"/>
      <c r="I45" s="171"/>
      <c r="J45" s="171"/>
      <c r="K45" s="171"/>
      <c r="L45" s="171"/>
      <c r="M45" s="171"/>
      <c r="N45" s="164"/>
      <c r="O45" s="164"/>
      <c r="P45" s="164"/>
      <c r="Q45" s="164"/>
      <c r="R45" s="164"/>
      <c r="S45" s="164"/>
      <c r="T45" s="165"/>
      <c r="U45" s="164"/>
      <c r="V45" s="154"/>
      <c r="W45" s="154"/>
      <c r="X45" s="154"/>
      <c r="Y45" s="154"/>
      <c r="Z45" s="154"/>
      <c r="AA45" s="154"/>
      <c r="AB45" s="154"/>
      <c r="AC45" s="154"/>
      <c r="AD45" s="154"/>
      <c r="AE45" s="154" t="s">
        <v>113</v>
      </c>
      <c r="AF45" s="154"/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7" t="str">
        <f>C45</f>
        <v>Ostatní související činnosti.</v>
      </c>
      <c r="BB45" s="154"/>
      <c r="BC45" s="154"/>
      <c r="BD45" s="154"/>
      <c r="BE45" s="154"/>
      <c r="BF45" s="154"/>
      <c r="BG45" s="154"/>
      <c r="BH45" s="154"/>
    </row>
    <row r="46" spans="1:60" outlineLevel="1" x14ac:dyDescent="0.2">
      <c r="A46" s="155">
        <v>29</v>
      </c>
      <c r="B46" s="162" t="s">
        <v>157</v>
      </c>
      <c r="C46" s="190" t="s">
        <v>158</v>
      </c>
      <c r="D46" s="164" t="s">
        <v>137</v>
      </c>
      <c r="E46" s="168">
        <v>1</v>
      </c>
      <c r="F46" s="170"/>
      <c r="G46" s="171">
        <f>ROUND(E46*F46,2)</f>
        <v>0</v>
      </c>
      <c r="H46" s="170"/>
      <c r="I46" s="171">
        <f>ROUND(E46*H46,2)</f>
        <v>0</v>
      </c>
      <c r="J46" s="170"/>
      <c r="K46" s="171">
        <f>ROUND(E46*J46,2)</f>
        <v>0</v>
      </c>
      <c r="L46" s="171">
        <v>21</v>
      </c>
      <c r="M46" s="171">
        <f>G46*(1+L46/100)</f>
        <v>0</v>
      </c>
      <c r="N46" s="164">
        <v>0</v>
      </c>
      <c r="O46" s="164">
        <f>ROUND(E46*N46,5)</f>
        <v>0</v>
      </c>
      <c r="P46" s="164">
        <v>0</v>
      </c>
      <c r="Q46" s="164">
        <f>ROUND(E46*P46,5)</f>
        <v>0</v>
      </c>
      <c r="R46" s="164"/>
      <c r="S46" s="164"/>
      <c r="T46" s="165">
        <v>0</v>
      </c>
      <c r="U46" s="164">
        <f>ROUND(E46*T46,2)</f>
        <v>0</v>
      </c>
      <c r="V46" s="154"/>
      <c r="W46" s="154"/>
      <c r="X46" s="154"/>
      <c r="Y46" s="154"/>
      <c r="Z46" s="154"/>
      <c r="AA46" s="154"/>
      <c r="AB46" s="154"/>
      <c r="AC46" s="154"/>
      <c r="AD46" s="154"/>
      <c r="AE46" s="154" t="s">
        <v>98</v>
      </c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x14ac:dyDescent="0.2">
      <c r="A47" s="156" t="s">
        <v>93</v>
      </c>
      <c r="B47" s="163" t="s">
        <v>64</v>
      </c>
      <c r="C47" s="191" t="s">
        <v>65</v>
      </c>
      <c r="D47" s="166"/>
      <c r="E47" s="169"/>
      <c r="F47" s="172"/>
      <c r="G47" s="172">
        <f>SUMIF(AE48:AE49,"&lt;&gt;NOR",G48:G49)</f>
        <v>0</v>
      </c>
      <c r="H47" s="172"/>
      <c r="I47" s="172">
        <f>SUM(I48:I49)</f>
        <v>0</v>
      </c>
      <c r="J47" s="172"/>
      <c r="K47" s="172">
        <f>SUM(K48:K49)</f>
        <v>0</v>
      </c>
      <c r="L47" s="172"/>
      <c r="M47" s="172">
        <f>SUM(M48:M49)</f>
        <v>0</v>
      </c>
      <c r="N47" s="166"/>
      <c r="O47" s="166">
        <f>SUM(O48:O49)</f>
        <v>8.3400000000000002E-2</v>
      </c>
      <c r="P47" s="166"/>
      <c r="Q47" s="166">
        <f>SUM(Q48:Q49)</f>
        <v>0</v>
      </c>
      <c r="R47" s="166"/>
      <c r="S47" s="166"/>
      <c r="T47" s="167"/>
      <c r="U47" s="166">
        <f>SUM(U48:U49)</f>
        <v>34.21</v>
      </c>
      <c r="AE47" t="s">
        <v>94</v>
      </c>
    </row>
    <row r="48" spans="1:60" outlineLevel="1" x14ac:dyDescent="0.2">
      <c r="A48" s="155">
        <v>30</v>
      </c>
      <c r="B48" s="162" t="s">
        <v>159</v>
      </c>
      <c r="C48" s="190" t="s">
        <v>160</v>
      </c>
      <c r="D48" s="164" t="s">
        <v>116</v>
      </c>
      <c r="E48" s="168">
        <v>4</v>
      </c>
      <c r="F48" s="170"/>
      <c r="G48" s="171">
        <f>ROUND(E48*F48,2)</f>
        <v>0</v>
      </c>
      <c r="H48" s="170"/>
      <c r="I48" s="171">
        <f>ROUND(E48*H48,2)</f>
        <v>0</v>
      </c>
      <c r="J48" s="170"/>
      <c r="K48" s="171">
        <f>ROUND(E48*J48,2)</f>
        <v>0</v>
      </c>
      <c r="L48" s="171">
        <v>21</v>
      </c>
      <c r="M48" s="171">
        <f>G48*(1+L48/100)</f>
        <v>0</v>
      </c>
      <c r="N48" s="164">
        <v>7.1399999999999996E-3</v>
      </c>
      <c r="O48" s="164">
        <f>ROUND(E48*N48,5)</f>
        <v>2.8559999999999999E-2</v>
      </c>
      <c r="P48" s="164">
        <v>0</v>
      </c>
      <c r="Q48" s="164">
        <f>ROUND(E48*P48,5)</f>
        <v>0</v>
      </c>
      <c r="R48" s="164"/>
      <c r="S48" s="164"/>
      <c r="T48" s="165">
        <v>1.841</v>
      </c>
      <c r="U48" s="164">
        <f>ROUND(E48*T48,2)</f>
        <v>7.36</v>
      </c>
      <c r="V48" s="154"/>
      <c r="W48" s="154"/>
      <c r="X48" s="154"/>
      <c r="Y48" s="154"/>
      <c r="Z48" s="154"/>
      <c r="AA48" s="154"/>
      <c r="AB48" s="154"/>
      <c r="AC48" s="154"/>
      <c r="AD48" s="154"/>
      <c r="AE48" s="154" t="s">
        <v>98</v>
      </c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ht="22.5" outlineLevel="1" x14ac:dyDescent="0.2">
      <c r="A49" s="155">
        <v>31</v>
      </c>
      <c r="B49" s="162" t="s">
        <v>161</v>
      </c>
      <c r="C49" s="190" t="s">
        <v>162</v>
      </c>
      <c r="D49" s="164" t="s">
        <v>116</v>
      </c>
      <c r="E49" s="168">
        <v>6</v>
      </c>
      <c r="F49" s="170"/>
      <c r="G49" s="171">
        <f>ROUND(E49*F49,2)</f>
        <v>0</v>
      </c>
      <c r="H49" s="170"/>
      <c r="I49" s="171">
        <f>ROUND(E49*H49,2)</f>
        <v>0</v>
      </c>
      <c r="J49" s="170"/>
      <c r="K49" s="171">
        <f>ROUND(E49*J49,2)</f>
        <v>0</v>
      </c>
      <c r="L49" s="171">
        <v>21</v>
      </c>
      <c r="M49" s="171">
        <f>G49*(1+L49/100)</f>
        <v>0</v>
      </c>
      <c r="N49" s="164">
        <v>9.1400000000000006E-3</v>
      </c>
      <c r="O49" s="164">
        <f>ROUND(E49*N49,5)</f>
        <v>5.484E-2</v>
      </c>
      <c r="P49" s="164">
        <v>0</v>
      </c>
      <c r="Q49" s="164">
        <f>ROUND(E49*P49,5)</f>
        <v>0</v>
      </c>
      <c r="R49" s="164"/>
      <c r="S49" s="164"/>
      <c r="T49" s="165">
        <v>4.4749999999999996</v>
      </c>
      <c r="U49" s="164">
        <f>ROUND(E49*T49,2)</f>
        <v>26.85</v>
      </c>
      <c r="V49" s="154"/>
      <c r="W49" s="154"/>
      <c r="X49" s="154"/>
      <c r="Y49" s="154"/>
      <c r="Z49" s="154"/>
      <c r="AA49" s="154"/>
      <c r="AB49" s="154"/>
      <c r="AC49" s="154"/>
      <c r="AD49" s="154"/>
      <c r="AE49" s="154" t="s">
        <v>98</v>
      </c>
      <c r="AF49" s="154"/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x14ac:dyDescent="0.2">
      <c r="A50" s="156" t="s">
        <v>93</v>
      </c>
      <c r="B50" s="163" t="s">
        <v>66</v>
      </c>
      <c r="C50" s="191" t="s">
        <v>27</v>
      </c>
      <c r="D50" s="166"/>
      <c r="E50" s="169"/>
      <c r="F50" s="172"/>
      <c r="G50" s="172">
        <f>SUMIF(AE51:AE56,"&lt;&gt;NOR",G51:G56)</f>
        <v>0</v>
      </c>
      <c r="H50" s="172"/>
      <c r="I50" s="172">
        <f>SUM(I51:I56)</f>
        <v>0</v>
      </c>
      <c r="J50" s="172"/>
      <c r="K50" s="172">
        <f>SUM(K51:K56)</f>
        <v>0</v>
      </c>
      <c r="L50" s="172"/>
      <c r="M50" s="172">
        <f>SUM(M51:M56)</f>
        <v>0</v>
      </c>
      <c r="N50" s="166"/>
      <c r="O50" s="166">
        <f>SUM(O51:O56)</f>
        <v>0</v>
      </c>
      <c r="P50" s="166"/>
      <c r="Q50" s="166">
        <f>SUM(Q51:Q56)</f>
        <v>0</v>
      </c>
      <c r="R50" s="166"/>
      <c r="S50" s="166"/>
      <c r="T50" s="167"/>
      <c r="U50" s="166">
        <f>SUM(U51:U56)</f>
        <v>0.09</v>
      </c>
      <c r="AE50" t="s">
        <v>94</v>
      </c>
    </row>
    <row r="51" spans="1:60" outlineLevel="1" x14ac:dyDescent="0.2">
      <c r="A51" s="155">
        <v>32</v>
      </c>
      <c r="B51" s="162" t="s">
        <v>163</v>
      </c>
      <c r="C51" s="190" t="s">
        <v>164</v>
      </c>
      <c r="D51" s="164" t="s">
        <v>152</v>
      </c>
      <c r="E51" s="168">
        <v>8</v>
      </c>
      <c r="F51" s="170"/>
      <c r="G51" s="171">
        <f t="shared" ref="G51:G56" si="14">ROUND(E51*F51,2)</f>
        <v>0</v>
      </c>
      <c r="H51" s="170"/>
      <c r="I51" s="171">
        <f t="shared" ref="I51:I56" si="15">ROUND(E51*H51,2)</f>
        <v>0</v>
      </c>
      <c r="J51" s="170"/>
      <c r="K51" s="171">
        <f t="shared" ref="K51:K56" si="16">ROUND(E51*J51,2)</f>
        <v>0</v>
      </c>
      <c r="L51" s="171">
        <v>21</v>
      </c>
      <c r="M51" s="171">
        <f t="shared" ref="M51:M56" si="17">G51*(1+L51/100)</f>
        <v>0</v>
      </c>
      <c r="N51" s="164">
        <v>0</v>
      </c>
      <c r="O51" s="164">
        <f t="shared" ref="O51:O56" si="18">ROUND(E51*N51,5)</f>
        <v>0</v>
      </c>
      <c r="P51" s="164">
        <v>0</v>
      </c>
      <c r="Q51" s="164">
        <f t="shared" ref="Q51:Q56" si="19">ROUND(E51*P51,5)</f>
        <v>0</v>
      </c>
      <c r="R51" s="164"/>
      <c r="S51" s="164"/>
      <c r="T51" s="165">
        <v>0</v>
      </c>
      <c r="U51" s="164">
        <f t="shared" ref="U51:U56" si="20">ROUND(E51*T51,2)</f>
        <v>0</v>
      </c>
      <c r="V51" s="154"/>
      <c r="W51" s="154"/>
      <c r="X51" s="154"/>
      <c r="Y51" s="154"/>
      <c r="Z51" s="154"/>
      <c r="AA51" s="154"/>
      <c r="AB51" s="154"/>
      <c r="AC51" s="154"/>
      <c r="AD51" s="154"/>
      <c r="AE51" s="154" t="s">
        <v>98</v>
      </c>
      <c r="AF51" s="154"/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 x14ac:dyDescent="0.2">
      <c r="A52" s="155">
        <v>33</v>
      </c>
      <c r="B52" s="162" t="s">
        <v>165</v>
      </c>
      <c r="C52" s="190" t="s">
        <v>166</v>
      </c>
      <c r="D52" s="164" t="s">
        <v>152</v>
      </c>
      <c r="E52" s="168">
        <v>5</v>
      </c>
      <c r="F52" s="170"/>
      <c r="G52" s="171">
        <f t="shared" si="14"/>
        <v>0</v>
      </c>
      <c r="H52" s="170"/>
      <c r="I52" s="171">
        <f t="shared" si="15"/>
        <v>0</v>
      </c>
      <c r="J52" s="170"/>
      <c r="K52" s="171">
        <f t="shared" si="16"/>
        <v>0</v>
      </c>
      <c r="L52" s="171">
        <v>21</v>
      </c>
      <c r="M52" s="171">
        <f t="shared" si="17"/>
        <v>0</v>
      </c>
      <c r="N52" s="164">
        <v>0</v>
      </c>
      <c r="O52" s="164">
        <f t="shared" si="18"/>
        <v>0</v>
      </c>
      <c r="P52" s="164">
        <v>0</v>
      </c>
      <c r="Q52" s="164">
        <f t="shared" si="19"/>
        <v>0</v>
      </c>
      <c r="R52" s="164"/>
      <c r="S52" s="164"/>
      <c r="T52" s="165">
        <v>0</v>
      </c>
      <c r="U52" s="164">
        <f t="shared" si="20"/>
        <v>0</v>
      </c>
      <c r="V52" s="154"/>
      <c r="W52" s="154"/>
      <c r="X52" s="154"/>
      <c r="Y52" s="154"/>
      <c r="Z52" s="154"/>
      <c r="AA52" s="154"/>
      <c r="AB52" s="154"/>
      <c r="AC52" s="154"/>
      <c r="AD52" s="154"/>
      <c r="AE52" s="154" t="s">
        <v>98</v>
      </c>
      <c r="AF52" s="154"/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">
      <c r="A53" s="155">
        <v>34</v>
      </c>
      <c r="B53" s="162" t="s">
        <v>167</v>
      </c>
      <c r="C53" s="190" t="s">
        <v>168</v>
      </c>
      <c r="D53" s="164" t="s">
        <v>152</v>
      </c>
      <c r="E53" s="168">
        <v>6</v>
      </c>
      <c r="F53" s="170"/>
      <c r="G53" s="171">
        <f t="shared" si="14"/>
        <v>0</v>
      </c>
      <c r="H53" s="170"/>
      <c r="I53" s="171">
        <f t="shared" si="15"/>
        <v>0</v>
      </c>
      <c r="J53" s="170"/>
      <c r="K53" s="171">
        <f t="shared" si="16"/>
        <v>0</v>
      </c>
      <c r="L53" s="171">
        <v>21</v>
      </c>
      <c r="M53" s="171">
        <f t="shared" si="17"/>
        <v>0</v>
      </c>
      <c r="N53" s="164">
        <v>0</v>
      </c>
      <c r="O53" s="164">
        <f t="shared" si="18"/>
        <v>0</v>
      </c>
      <c r="P53" s="164">
        <v>0</v>
      </c>
      <c r="Q53" s="164">
        <f t="shared" si="19"/>
        <v>0</v>
      </c>
      <c r="R53" s="164"/>
      <c r="S53" s="164"/>
      <c r="T53" s="165">
        <v>0</v>
      </c>
      <c r="U53" s="164">
        <f t="shared" si="20"/>
        <v>0</v>
      </c>
      <c r="V53" s="154"/>
      <c r="W53" s="154"/>
      <c r="X53" s="154"/>
      <c r="Y53" s="154"/>
      <c r="Z53" s="154"/>
      <c r="AA53" s="154"/>
      <c r="AB53" s="154"/>
      <c r="AC53" s="154"/>
      <c r="AD53" s="154"/>
      <c r="AE53" s="154" t="s">
        <v>98</v>
      </c>
      <c r="AF53" s="154"/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 x14ac:dyDescent="0.2">
      <c r="A54" s="155">
        <v>35</v>
      </c>
      <c r="B54" s="162" t="s">
        <v>169</v>
      </c>
      <c r="C54" s="190" t="s">
        <v>170</v>
      </c>
      <c r="D54" s="164" t="s">
        <v>152</v>
      </c>
      <c r="E54" s="168">
        <v>3</v>
      </c>
      <c r="F54" s="170"/>
      <c r="G54" s="171">
        <f t="shared" si="14"/>
        <v>0</v>
      </c>
      <c r="H54" s="170"/>
      <c r="I54" s="171">
        <f t="shared" si="15"/>
        <v>0</v>
      </c>
      <c r="J54" s="170"/>
      <c r="K54" s="171">
        <f t="shared" si="16"/>
        <v>0</v>
      </c>
      <c r="L54" s="171">
        <v>21</v>
      </c>
      <c r="M54" s="171">
        <f t="shared" si="17"/>
        <v>0</v>
      </c>
      <c r="N54" s="164">
        <v>0</v>
      </c>
      <c r="O54" s="164">
        <f t="shared" si="18"/>
        <v>0</v>
      </c>
      <c r="P54" s="164">
        <v>0</v>
      </c>
      <c r="Q54" s="164">
        <f t="shared" si="19"/>
        <v>0</v>
      </c>
      <c r="R54" s="164"/>
      <c r="S54" s="164"/>
      <c r="T54" s="165">
        <v>2.8999999999999998E-3</v>
      </c>
      <c r="U54" s="164">
        <f t="shared" si="20"/>
        <v>0.01</v>
      </c>
      <c r="V54" s="154"/>
      <c r="W54" s="154"/>
      <c r="X54" s="154"/>
      <c r="Y54" s="154"/>
      <c r="Z54" s="154"/>
      <c r="AA54" s="154"/>
      <c r="AB54" s="154"/>
      <c r="AC54" s="154"/>
      <c r="AD54" s="154"/>
      <c r="AE54" s="154" t="s">
        <v>98</v>
      </c>
      <c r="AF54" s="154"/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outlineLevel="1" x14ac:dyDescent="0.2">
      <c r="A55" s="155">
        <v>36</v>
      </c>
      <c r="B55" s="162" t="s">
        <v>171</v>
      </c>
      <c r="C55" s="190" t="s">
        <v>172</v>
      </c>
      <c r="D55" s="164" t="s">
        <v>152</v>
      </c>
      <c r="E55" s="168">
        <v>16</v>
      </c>
      <c r="F55" s="170"/>
      <c r="G55" s="171">
        <f t="shared" si="14"/>
        <v>0</v>
      </c>
      <c r="H55" s="170"/>
      <c r="I55" s="171">
        <f t="shared" si="15"/>
        <v>0</v>
      </c>
      <c r="J55" s="170"/>
      <c r="K55" s="171">
        <f t="shared" si="16"/>
        <v>0</v>
      </c>
      <c r="L55" s="171">
        <v>21</v>
      </c>
      <c r="M55" s="171">
        <f t="shared" si="17"/>
        <v>0</v>
      </c>
      <c r="N55" s="164">
        <v>0</v>
      </c>
      <c r="O55" s="164">
        <f t="shared" si="18"/>
        <v>0</v>
      </c>
      <c r="P55" s="164">
        <v>0</v>
      </c>
      <c r="Q55" s="164">
        <f t="shared" si="19"/>
        <v>0</v>
      </c>
      <c r="R55" s="164"/>
      <c r="S55" s="164"/>
      <c r="T55" s="165">
        <v>5.0000000000000001E-3</v>
      </c>
      <c r="U55" s="164">
        <f t="shared" si="20"/>
        <v>0.08</v>
      </c>
      <c r="V55" s="154"/>
      <c r="W55" s="154"/>
      <c r="X55" s="154"/>
      <c r="Y55" s="154"/>
      <c r="Z55" s="154"/>
      <c r="AA55" s="154"/>
      <c r="AB55" s="154"/>
      <c r="AC55" s="154"/>
      <c r="AD55" s="154"/>
      <c r="AE55" s="154" t="s">
        <v>98</v>
      </c>
      <c r="AF55" s="154"/>
      <c r="AG55" s="154"/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outlineLevel="1" x14ac:dyDescent="0.2">
      <c r="A56" s="180">
        <v>37</v>
      </c>
      <c r="B56" s="181" t="s">
        <v>173</v>
      </c>
      <c r="C56" s="192" t="s">
        <v>182</v>
      </c>
      <c r="D56" s="182" t="s">
        <v>174</v>
      </c>
      <c r="E56" s="183">
        <v>1</v>
      </c>
      <c r="F56" s="184"/>
      <c r="G56" s="185">
        <f t="shared" si="14"/>
        <v>0</v>
      </c>
      <c r="H56" s="170"/>
      <c r="I56" s="171">
        <f t="shared" si="15"/>
        <v>0</v>
      </c>
      <c r="J56" s="170"/>
      <c r="K56" s="171">
        <f t="shared" si="16"/>
        <v>0</v>
      </c>
      <c r="L56" s="171">
        <v>21</v>
      </c>
      <c r="M56" s="171">
        <f t="shared" si="17"/>
        <v>0</v>
      </c>
      <c r="N56" s="164">
        <v>0</v>
      </c>
      <c r="O56" s="164">
        <f t="shared" si="18"/>
        <v>0</v>
      </c>
      <c r="P56" s="164">
        <v>0</v>
      </c>
      <c r="Q56" s="164">
        <f t="shared" si="19"/>
        <v>0</v>
      </c>
      <c r="R56" s="164"/>
      <c r="S56" s="164"/>
      <c r="T56" s="165">
        <v>0</v>
      </c>
      <c r="U56" s="164">
        <f t="shared" si="20"/>
        <v>0</v>
      </c>
      <c r="V56" s="154"/>
      <c r="W56" s="154"/>
      <c r="X56" s="154"/>
      <c r="Y56" s="154"/>
      <c r="Z56" s="154"/>
      <c r="AA56" s="154"/>
      <c r="AB56" s="154"/>
      <c r="AC56" s="154"/>
      <c r="AD56" s="154"/>
      <c r="AE56" s="154" t="s">
        <v>98</v>
      </c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x14ac:dyDescent="0.2">
      <c r="A57" s="6"/>
      <c r="B57" s="7" t="s">
        <v>175</v>
      </c>
      <c r="C57" s="193" t="s">
        <v>175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AC57">
        <v>15</v>
      </c>
      <c r="AD57">
        <v>21</v>
      </c>
    </row>
    <row r="58" spans="1:60" x14ac:dyDescent="0.2">
      <c r="A58" s="186"/>
      <c r="B58" s="187">
        <v>26</v>
      </c>
      <c r="C58" s="194" t="s">
        <v>175</v>
      </c>
      <c r="D58" s="188"/>
      <c r="E58" s="188"/>
      <c r="F58" s="188"/>
      <c r="G58" s="189">
        <f>G8+G16+G47+G50</f>
        <v>0</v>
      </c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AC58">
        <f>SUMIF(L7:L56,AC57,G7:G56)</f>
        <v>0</v>
      </c>
      <c r="AD58">
        <f>SUMIF(L7:L56,AD57,G7:G56)</f>
        <v>0</v>
      </c>
      <c r="AE58" t="s">
        <v>176</v>
      </c>
    </row>
    <row r="59" spans="1:60" x14ac:dyDescent="0.2">
      <c r="A59" s="6"/>
      <c r="B59" s="7" t="s">
        <v>175</v>
      </c>
      <c r="C59" s="193" t="s">
        <v>175</v>
      </c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">
      <c r="A60" s="6"/>
      <c r="B60" s="7" t="s">
        <v>175</v>
      </c>
      <c r="C60" s="193" t="s">
        <v>175</v>
      </c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">
      <c r="A61" s="273"/>
      <c r="B61" s="273"/>
      <c r="C61" s="274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 x14ac:dyDescent="0.2">
      <c r="A62" s="249"/>
      <c r="B62" s="250"/>
      <c r="C62" s="251"/>
      <c r="D62" s="250"/>
      <c r="E62" s="250"/>
      <c r="F62" s="250"/>
      <c r="G62" s="252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AE62" t="s">
        <v>177</v>
      </c>
    </row>
    <row r="63" spans="1:60" x14ac:dyDescent="0.2">
      <c r="A63" s="253"/>
      <c r="B63" s="254"/>
      <c r="C63" s="255"/>
      <c r="D63" s="254"/>
      <c r="E63" s="254"/>
      <c r="F63" s="254"/>
      <c r="G63" s="25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">
      <c r="A64" s="253"/>
      <c r="B64" s="254"/>
      <c r="C64" s="255"/>
      <c r="D64" s="254"/>
      <c r="E64" s="254"/>
      <c r="F64" s="254"/>
      <c r="G64" s="25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">
      <c r="A65" s="253"/>
      <c r="B65" s="254"/>
      <c r="C65" s="255"/>
      <c r="D65" s="254"/>
      <c r="E65" s="254"/>
      <c r="F65" s="254"/>
      <c r="G65" s="25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">
      <c r="A66" s="257"/>
      <c r="B66" s="258"/>
      <c r="C66" s="259"/>
      <c r="D66" s="258"/>
      <c r="E66" s="258"/>
      <c r="F66" s="258"/>
      <c r="G66" s="260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">
      <c r="A67" s="6"/>
      <c r="B67" s="7" t="s">
        <v>175</v>
      </c>
      <c r="C67" s="193" t="s">
        <v>175</v>
      </c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">
      <c r="C68" s="195"/>
      <c r="AE68" t="s">
        <v>178</v>
      </c>
    </row>
  </sheetData>
  <mergeCells count="14">
    <mergeCell ref="A62:G66"/>
    <mergeCell ref="A1:G1"/>
    <mergeCell ref="C2:G2"/>
    <mergeCell ref="C3:G3"/>
    <mergeCell ref="C4:G4"/>
    <mergeCell ref="C18:G18"/>
    <mergeCell ref="C24:G24"/>
    <mergeCell ref="C32:G32"/>
    <mergeCell ref="C43:G43"/>
    <mergeCell ref="C45:G45"/>
    <mergeCell ref="A61:C61"/>
    <mergeCell ref="C20:G20"/>
    <mergeCell ref="C22:G22"/>
    <mergeCell ref="C26:G26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Tichý</dc:creator>
  <cp:lastModifiedBy>Helena Korabova</cp:lastModifiedBy>
  <cp:lastPrinted>2014-02-28T09:52:57Z</cp:lastPrinted>
  <dcterms:created xsi:type="dcterms:W3CDTF">2009-04-08T07:15:50Z</dcterms:created>
  <dcterms:modified xsi:type="dcterms:W3CDTF">2020-06-25T09:05:03Z</dcterms:modified>
</cp:coreProperties>
</file>